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0545"/>
  </bookViews>
  <sheets>
    <sheet name="5点1" sheetId="1" r:id="rId1"/>
    <sheet name="6点1" sheetId="20" r:id="rId2"/>
    <sheet name="7点1" sheetId="21" r:id="rId3"/>
    <sheet name="8点1" sheetId="22" r:id="rId4"/>
    <sheet name="9点1" sheetId="23" r:id="rId5"/>
    <sheet name="10点1" sheetId="24" r:id="rId6"/>
    <sheet name="11点1" sheetId="25" r:id="rId7"/>
    <sheet name="12点1" sheetId="26" r:id="rId8"/>
    <sheet name="13点1" sheetId="27" r:id="rId9"/>
    <sheet name="14点1" sheetId="28" r:id="rId10"/>
    <sheet name="15点1" sheetId="29" r:id="rId11"/>
    <sheet name="16点1" sheetId="30" r:id="rId12"/>
    <sheet name="17点1" sheetId="31" r:id="rId13"/>
    <sheet name="18点1" sheetId="32" r:id="rId14"/>
    <sheet name="19点1" sheetId="33" r:id="rId15"/>
    <sheet name="20点1" sheetId="34" r:id="rId16"/>
    <sheet name="Sheet2" sheetId="2" r:id="rId1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4"/>
  <c r="G30"/>
  <c r="D39"/>
  <c r="D37"/>
  <c r="C27"/>
  <c r="F25" s="1"/>
  <c r="G25" s="1"/>
  <c r="C25"/>
  <c r="D25" s="1"/>
  <c r="D35" s="1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G30" i="33"/>
  <c r="G29"/>
  <c r="D38"/>
  <c r="D36"/>
  <c r="C26"/>
  <c r="F24" s="1"/>
  <c r="G24" s="1"/>
  <c r="C24"/>
  <c r="D24" s="1"/>
  <c r="D3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C25" i="32"/>
  <c r="F23" s="1"/>
  <c r="G23" s="1"/>
  <c r="C23"/>
  <c r="D23" s="1"/>
  <c r="D3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G28" i="31"/>
  <c r="G27"/>
  <c r="D36"/>
  <c r="D34"/>
  <c r="C24"/>
  <c r="F22" s="1"/>
  <c r="G22" s="1"/>
  <c r="C22"/>
  <c r="D22" s="1"/>
  <c r="D32" s="1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G27" i="30"/>
  <c r="G26"/>
  <c r="D35"/>
  <c r="D33"/>
  <c r="C23"/>
  <c r="F21" s="1"/>
  <c r="G21" s="1"/>
  <c r="C21"/>
  <c r="D21" s="1"/>
  <c r="D3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32" i="29"/>
  <c r="G26"/>
  <c r="G25"/>
  <c r="C22"/>
  <c r="F20" s="1"/>
  <c r="G20" s="1"/>
  <c r="C20"/>
  <c r="D20" s="1"/>
  <c r="D3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33" i="28"/>
  <c r="D31"/>
  <c r="G25"/>
  <c r="G24"/>
  <c r="C21"/>
  <c r="F19"/>
  <c r="G19" s="1"/>
  <c r="C19"/>
  <c r="D19" s="1"/>
  <c r="D2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D32" i="27"/>
  <c r="D30"/>
  <c r="G24"/>
  <c r="G23"/>
  <c r="C20"/>
  <c r="F18" s="1"/>
  <c r="G18" s="1"/>
  <c r="C18"/>
  <c r="D18" s="1"/>
  <c r="D28" s="1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31" i="26"/>
  <c r="D29"/>
  <c r="G23"/>
  <c r="G22"/>
  <c r="C19"/>
  <c r="F17" s="1"/>
  <c r="G17" s="1"/>
  <c r="C17"/>
  <c r="D17" s="1"/>
  <c r="D2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30" i="25"/>
  <c r="D28"/>
  <c r="G22"/>
  <c r="G21"/>
  <c r="C18"/>
  <c r="F16" s="1"/>
  <c r="G16" s="1"/>
  <c r="C16"/>
  <c r="D16" s="1"/>
  <c r="D2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29" i="24"/>
  <c r="D27"/>
  <c r="G21"/>
  <c r="G20"/>
  <c r="C17"/>
  <c r="F15" s="1"/>
  <c r="G15" s="1"/>
  <c r="C15"/>
  <c r="D15" s="1"/>
  <c r="D2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C16" i="23"/>
  <c r="F14" s="1"/>
  <c r="G14" s="1"/>
  <c r="C14"/>
  <c r="D14"/>
  <c r="D24" s="1"/>
  <c r="C13"/>
  <c r="D13" s="1"/>
  <c r="C12"/>
  <c r="D12" s="1"/>
  <c r="C11"/>
  <c r="D11" s="1"/>
  <c r="C10"/>
  <c r="D10" s="1"/>
  <c r="C9"/>
  <c r="D9" s="1"/>
  <c r="C8"/>
  <c r="D8" s="1"/>
  <c r="C7"/>
  <c r="D7" s="1"/>
  <c r="C6"/>
  <c r="C15" i="22"/>
  <c r="F13" s="1"/>
  <c r="G13" s="1"/>
  <c r="C13"/>
  <c r="D13" s="1"/>
  <c r="D23" s="1"/>
  <c r="D12"/>
  <c r="C12"/>
  <c r="C11"/>
  <c r="D11" s="1"/>
  <c r="D10"/>
  <c r="C10"/>
  <c r="D9"/>
  <c r="C9"/>
  <c r="C8"/>
  <c r="D8" s="1"/>
  <c r="D7"/>
  <c r="C7"/>
  <c r="D6"/>
  <c r="C6"/>
  <c r="D26" i="21"/>
  <c r="D24"/>
  <c r="G18"/>
  <c r="G17"/>
  <c r="C14"/>
  <c r="F12" s="1"/>
  <c r="G12" s="1"/>
  <c r="C12"/>
  <c r="D12" s="1"/>
  <c r="D22" s="1"/>
  <c r="C11"/>
  <c r="D11" s="1"/>
  <c r="C10"/>
  <c r="D10" s="1"/>
  <c r="C9"/>
  <c r="D9" s="1"/>
  <c r="C8"/>
  <c r="D8" s="1"/>
  <c r="C7"/>
  <c r="D7" s="1"/>
  <c r="C6"/>
  <c r="D6" s="1"/>
  <c r="C11" i="20"/>
  <c r="D11" s="1"/>
  <c r="C10"/>
  <c r="D10" s="1"/>
  <c r="C9"/>
  <c r="D9" s="1"/>
  <c r="C8"/>
  <c r="D8" s="1"/>
  <c r="C7"/>
  <c r="D7" s="1"/>
  <c r="C6"/>
  <c r="F24" i="34" l="1"/>
  <c r="G24" s="1"/>
  <c r="F23"/>
  <c r="G23" s="1"/>
  <c r="F22"/>
  <c r="G22" s="1"/>
  <c r="F21"/>
  <c r="G21" s="1"/>
  <c r="F20"/>
  <c r="G20" s="1"/>
  <c r="F19"/>
  <c r="G19" s="1"/>
  <c r="F18"/>
  <c r="G18" s="1"/>
  <c r="F16"/>
  <c r="G16" s="1"/>
  <c r="F15"/>
  <c r="G15" s="1"/>
  <c r="F14"/>
  <c r="G14" s="1"/>
  <c r="F13"/>
  <c r="G13" s="1"/>
  <c r="F12"/>
  <c r="G12" s="1"/>
  <c r="F11"/>
  <c r="G11" s="1"/>
  <c r="F9"/>
  <c r="G9" s="1"/>
  <c r="F8"/>
  <c r="G8" s="1"/>
  <c r="F6"/>
  <c r="G6" s="1"/>
  <c r="D36"/>
  <c r="D38" s="1"/>
  <c r="D40" s="1"/>
  <c r="C28"/>
  <c r="F17"/>
  <c r="G17" s="1"/>
  <c r="F10"/>
  <c r="G10" s="1"/>
  <c r="F7"/>
  <c r="G7" s="1"/>
  <c r="F23" i="33"/>
  <c r="G23" s="1"/>
  <c r="F22"/>
  <c r="G22" s="1"/>
  <c r="F20"/>
  <c r="G20" s="1"/>
  <c r="F18"/>
  <c r="G18" s="1"/>
  <c r="F16"/>
  <c r="G16" s="1"/>
  <c r="F14"/>
  <c r="G14" s="1"/>
  <c r="F12"/>
  <c r="G12" s="1"/>
  <c r="F10"/>
  <c r="G10" s="1"/>
  <c r="F8"/>
  <c r="G8" s="1"/>
  <c r="F6"/>
  <c r="G6" s="1"/>
  <c r="C27"/>
  <c r="F21"/>
  <c r="G21" s="1"/>
  <c r="F19"/>
  <c r="G19" s="1"/>
  <c r="F17"/>
  <c r="G17" s="1"/>
  <c r="F15"/>
  <c r="G15" s="1"/>
  <c r="F13"/>
  <c r="G13" s="1"/>
  <c r="F11"/>
  <c r="G11" s="1"/>
  <c r="F9"/>
  <c r="G9" s="1"/>
  <c r="F7"/>
  <c r="G7" s="1"/>
  <c r="D35"/>
  <c r="D6"/>
  <c r="D37" s="1"/>
  <c r="D39" s="1"/>
  <c r="F21" i="32"/>
  <c r="G21" s="1"/>
  <c r="F18"/>
  <c r="G18" s="1"/>
  <c r="F16"/>
  <c r="G16" s="1"/>
  <c r="F14"/>
  <c r="G14" s="1"/>
  <c r="F12"/>
  <c r="G12" s="1"/>
  <c r="F10"/>
  <c r="G10" s="1"/>
  <c r="F8"/>
  <c r="G8" s="1"/>
  <c r="F6"/>
  <c r="G6" s="1"/>
  <c r="D34"/>
  <c r="D35" s="1"/>
  <c r="C26"/>
  <c r="F22"/>
  <c r="G22" s="1"/>
  <c r="F20"/>
  <c r="G20" s="1"/>
  <c r="F19"/>
  <c r="G19" s="1"/>
  <c r="F17"/>
  <c r="G17" s="1"/>
  <c r="F15"/>
  <c r="G15" s="1"/>
  <c r="F13"/>
  <c r="G13" s="1"/>
  <c r="F11"/>
  <c r="G11" s="1"/>
  <c r="F9"/>
  <c r="G9" s="1"/>
  <c r="F7"/>
  <c r="G7" s="1"/>
  <c r="D6"/>
  <c r="F7" i="31"/>
  <c r="G7" s="1"/>
  <c r="F9"/>
  <c r="G9" s="1"/>
  <c r="F11"/>
  <c r="G11" s="1"/>
  <c r="F13"/>
  <c r="G13" s="1"/>
  <c r="F15"/>
  <c r="G15" s="1"/>
  <c r="F17"/>
  <c r="G17" s="1"/>
  <c r="F19"/>
  <c r="G19" s="1"/>
  <c r="F21"/>
  <c r="G21" s="1"/>
  <c r="C25"/>
  <c r="D33"/>
  <c r="D35" s="1"/>
  <c r="D37" s="1"/>
  <c r="F8"/>
  <c r="G8" s="1"/>
  <c r="F10"/>
  <c r="G10" s="1"/>
  <c r="F12"/>
  <c r="G12" s="1"/>
  <c r="F14"/>
  <c r="G14" s="1"/>
  <c r="F16"/>
  <c r="G16" s="1"/>
  <c r="F18"/>
  <c r="G18" s="1"/>
  <c r="F20"/>
  <c r="G20" s="1"/>
  <c r="F6"/>
  <c r="G6" s="1"/>
  <c r="F20" i="30"/>
  <c r="G20" s="1"/>
  <c r="F18"/>
  <c r="G18" s="1"/>
  <c r="F17"/>
  <c r="G17" s="1"/>
  <c r="F15"/>
  <c r="G15" s="1"/>
  <c r="F13"/>
  <c r="G13" s="1"/>
  <c r="F11"/>
  <c r="G11" s="1"/>
  <c r="F9"/>
  <c r="G9" s="1"/>
  <c r="F7"/>
  <c r="G7" s="1"/>
  <c r="C24"/>
  <c r="F19"/>
  <c r="G19" s="1"/>
  <c r="F16"/>
  <c r="G16" s="1"/>
  <c r="F14"/>
  <c r="G14" s="1"/>
  <c r="F12"/>
  <c r="G12" s="1"/>
  <c r="F10"/>
  <c r="G10" s="1"/>
  <c r="F8"/>
  <c r="G8" s="1"/>
  <c r="F6"/>
  <c r="G6" s="1"/>
  <c r="D32"/>
  <c r="D6"/>
  <c r="F19" i="29"/>
  <c r="G19" s="1"/>
  <c r="F18"/>
  <c r="G18" s="1"/>
  <c r="F17"/>
  <c r="G17" s="1"/>
  <c r="F15"/>
  <c r="G15" s="1"/>
  <c r="F13"/>
  <c r="G13" s="1"/>
  <c r="F11"/>
  <c r="G11" s="1"/>
  <c r="F9"/>
  <c r="G9" s="1"/>
  <c r="F7"/>
  <c r="G7" s="1"/>
  <c r="C23"/>
  <c r="F16"/>
  <c r="G16" s="1"/>
  <c r="F14"/>
  <c r="G14" s="1"/>
  <c r="F12"/>
  <c r="G12" s="1"/>
  <c r="F10"/>
  <c r="G10" s="1"/>
  <c r="F8"/>
  <c r="G8" s="1"/>
  <c r="F6"/>
  <c r="G6" s="1"/>
  <c r="G27" s="1"/>
  <c r="G28" s="1"/>
  <c r="D31"/>
  <c r="D6"/>
  <c r="F6" i="28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9" i="27"/>
  <c r="G9" s="1"/>
  <c r="F11"/>
  <c r="G11" s="1"/>
  <c r="F17"/>
  <c r="G17" s="1"/>
  <c r="F6"/>
  <c r="G6" s="1"/>
  <c r="F14"/>
  <c r="G14" s="1"/>
  <c r="F16"/>
  <c r="G16" s="1"/>
  <c r="F6" i="26"/>
  <c r="G6" s="1"/>
  <c r="D28"/>
  <c r="C20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D6"/>
  <c r="D30" s="1"/>
  <c r="D32" s="1"/>
  <c r="D27" i="25"/>
  <c r="C19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D6"/>
  <c r="C18" i="24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D26"/>
  <c r="D6"/>
  <c r="C17" i="23"/>
  <c r="D25"/>
  <c r="D26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D6"/>
  <c r="F9" i="22"/>
  <c r="G9" s="1"/>
  <c r="D24"/>
  <c r="D25" s="1"/>
  <c r="F10"/>
  <c r="G10" s="1"/>
  <c r="F6" i="21"/>
  <c r="G6" s="1"/>
  <c r="F8"/>
  <c r="G8" s="1"/>
  <c r="F9"/>
  <c r="G9" s="1"/>
  <c r="F10"/>
  <c r="G10" s="1"/>
  <c r="F11"/>
  <c r="G11" s="1"/>
  <c r="C13" i="20"/>
  <c r="F11" s="1"/>
  <c r="G11" s="1"/>
  <c r="D6"/>
  <c r="D41" i="34" l="1"/>
  <c r="D43"/>
  <c r="D44" s="1"/>
  <c r="D45" s="1"/>
  <c r="G32"/>
  <c r="G33" s="1"/>
  <c r="D40" i="33"/>
  <c r="D42"/>
  <c r="D43" s="1"/>
  <c r="D44" s="1"/>
  <c r="G31"/>
  <c r="G32" s="1"/>
  <c r="G28" i="32"/>
  <c r="G29" s="1"/>
  <c r="G30" s="1"/>
  <c r="G31" s="1"/>
  <c r="D36"/>
  <c r="D38" i="31"/>
  <c r="D40"/>
  <c r="D41" s="1"/>
  <c r="D42" s="1"/>
  <c r="G29"/>
  <c r="G30" s="1"/>
  <c r="D34" i="30"/>
  <c r="D36" s="1"/>
  <c r="D39" s="1"/>
  <c r="D40" s="1"/>
  <c r="D41" s="1"/>
  <c r="G28"/>
  <c r="G29" s="1"/>
  <c r="D33" i="29"/>
  <c r="C22" i="28"/>
  <c r="D30"/>
  <c r="D32" s="1"/>
  <c r="D34" s="1"/>
  <c r="G26"/>
  <c r="G27" s="1"/>
  <c r="C21" i="27"/>
  <c r="D29"/>
  <c r="D31" s="1"/>
  <c r="D33" s="1"/>
  <c r="F10"/>
  <c r="G10" s="1"/>
  <c r="F13"/>
  <c r="G13" s="1"/>
  <c r="F8"/>
  <c r="G8" s="1"/>
  <c r="F12"/>
  <c r="G12" s="1"/>
  <c r="F15"/>
  <c r="G15" s="1"/>
  <c r="F7"/>
  <c r="G7" s="1"/>
  <c r="G24" i="26"/>
  <c r="G25" s="1"/>
  <c r="D33"/>
  <c r="D35"/>
  <c r="D36" s="1"/>
  <c r="D37" s="1"/>
  <c r="G23" i="25"/>
  <c r="G24" s="1"/>
  <c r="D29"/>
  <c r="D31" s="1"/>
  <c r="G22" i="24"/>
  <c r="G23" s="1"/>
  <c r="D28"/>
  <c r="D30" s="1"/>
  <c r="D27" i="23"/>
  <c r="G19"/>
  <c r="G20" s="1"/>
  <c r="G21"/>
  <c r="G22" s="1"/>
  <c r="D26" i="22"/>
  <c r="F12"/>
  <c r="G12" s="1"/>
  <c r="C16"/>
  <c r="F11"/>
  <c r="G11" s="1"/>
  <c r="F7"/>
  <c r="G7" s="1"/>
  <c r="F6"/>
  <c r="G6" s="1"/>
  <c r="F8"/>
  <c r="G8" s="1"/>
  <c r="C15" i="21"/>
  <c r="D23"/>
  <c r="D25"/>
  <c r="D27" s="1"/>
  <c r="F7"/>
  <c r="G7" s="1"/>
  <c r="G19" s="1"/>
  <c r="G20" s="1"/>
  <c r="F7" i="20"/>
  <c r="G7" s="1"/>
  <c r="F10"/>
  <c r="G10" s="1"/>
  <c r="F8"/>
  <c r="G8" s="1"/>
  <c r="C14"/>
  <c r="F9"/>
  <c r="G9" s="1"/>
  <c r="D22"/>
  <c r="D23" s="1"/>
  <c r="F6"/>
  <c r="G6" s="1"/>
  <c r="D21"/>
  <c r="C7" i="1"/>
  <c r="C8"/>
  <c r="C9"/>
  <c r="C10"/>
  <c r="C6"/>
  <c r="D52" i="34" l="1"/>
  <c r="D53" s="1"/>
  <c r="D54" s="1"/>
  <c r="D55" s="1"/>
  <c r="D46"/>
  <c r="D48"/>
  <c r="D49" s="1"/>
  <c r="D50" s="1"/>
  <c r="D51" i="33"/>
  <c r="D52" s="1"/>
  <c r="D53" s="1"/>
  <c r="D54" s="1"/>
  <c r="D45"/>
  <c r="D47"/>
  <c r="D48" s="1"/>
  <c r="D49" s="1"/>
  <c r="D38" i="32"/>
  <c r="D41" s="1"/>
  <c r="D42" s="1"/>
  <c r="D43" s="1"/>
  <c r="D50" s="1"/>
  <c r="D51" s="1"/>
  <c r="D52" s="1"/>
  <c r="D53" s="1"/>
  <c r="D37"/>
  <c r="D49" i="31"/>
  <c r="D50" s="1"/>
  <c r="D51" s="1"/>
  <c r="D52" s="1"/>
  <c r="D43"/>
  <c r="D45"/>
  <c r="D46" s="1"/>
  <c r="D47" s="1"/>
  <c r="D37" i="30"/>
  <c r="D48"/>
  <c r="D49" s="1"/>
  <c r="D50" s="1"/>
  <c r="D51" s="1"/>
  <c r="D42"/>
  <c r="D44"/>
  <c r="D45" s="1"/>
  <c r="D46" s="1"/>
  <c r="D35" i="29"/>
  <c r="D38" s="1"/>
  <c r="D39" s="1"/>
  <c r="D40" s="1"/>
  <c r="D34"/>
  <c r="D36"/>
  <c r="D37" i="28"/>
  <c r="D38" s="1"/>
  <c r="D39" s="1"/>
  <c r="D35"/>
  <c r="G25" i="27"/>
  <c r="G26" s="1"/>
  <c r="D34"/>
  <c r="D36"/>
  <c r="D37" s="1"/>
  <c r="D38" s="1"/>
  <c r="D44" i="26"/>
  <c r="D45" s="1"/>
  <c r="D46" s="1"/>
  <c r="D47" s="1"/>
  <c r="D38"/>
  <c r="D40"/>
  <c r="D41" s="1"/>
  <c r="D42" s="1"/>
  <c r="D32" i="25"/>
  <c r="D34"/>
  <c r="D35" s="1"/>
  <c r="D36" s="1"/>
  <c r="D31" i="24"/>
  <c r="D33"/>
  <c r="D34" s="1"/>
  <c r="D35" s="1"/>
  <c r="D28" i="23"/>
  <c r="D29" s="1"/>
  <c r="D28" i="22"/>
  <c r="D29" s="1"/>
  <c r="D27"/>
  <c r="G18"/>
  <c r="G19" s="1"/>
  <c r="G20"/>
  <c r="G21" s="1"/>
  <c r="D30" i="21"/>
  <c r="D31" s="1"/>
  <c r="D32" s="1"/>
  <c r="D28"/>
  <c r="D24" i="20"/>
  <c r="D25" s="1"/>
  <c r="D26" s="1"/>
  <c r="G16"/>
  <c r="G17" s="1"/>
  <c r="G18" s="1"/>
  <c r="G19" s="1"/>
  <c r="D7" i="1"/>
  <c r="D8"/>
  <c r="D10"/>
  <c r="D6"/>
  <c r="D9"/>
  <c r="C12"/>
  <c r="F8" s="1"/>
  <c r="G8" s="1"/>
  <c r="D46" i="32" l="1"/>
  <c r="D47" s="1"/>
  <c r="D48" s="1"/>
  <c r="D39"/>
  <c r="D44"/>
  <c r="D47" i="29"/>
  <c r="D48" s="1"/>
  <c r="D49" s="1"/>
  <c r="D50" s="1"/>
  <c r="D41"/>
  <c r="D43"/>
  <c r="D44" s="1"/>
  <c r="D45" s="1"/>
  <c r="D42" i="28"/>
  <c r="D43" s="1"/>
  <c r="D44" s="1"/>
  <c r="D46"/>
  <c r="D47" s="1"/>
  <c r="D48" s="1"/>
  <c r="D49" s="1"/>
  <c r="D40"/>
  <c r="D39" i="27"/>
  <c r="D41"/>
  <c r="D42" s="1"/>
  <c r="D43" s="1"/>
  <c r="D45"/>
  <c r="D46" s="1"/>
  <c r="D47" s="1"/>
  <c r="D48" s="1"/>
  <c r="D43" i="25"/>
  <c r="D44" s="1"/>
  <c r="D45" s="1"/>
  <c r="D46" s="1"/>
  <c r="D37"/>
  <c r="D39"/>
  <c r="D40" s="1"/>
  <c r="D41" s="1"/>
  <c r="D42" i="24"/>
  <c r="D43" s="1"/>
  <c r="D44" s="1"/>
  <c r="D45" s="1"/>
  <c r="D36"/>
  <c r="D38"/>
  <c r="D39" s="1"/>
  <c r="D40" s="1"/>
  <c r="D32" i="23"/>
  <c r="D33" s="1"/>
  <c r="D34" s="1"/>
  <c r="D30"/>
  <c r="D31" i="22"/>
  <c r="D32" s="1"/>
  <c r="D33" s="1"/>
  <c r="D34" s="1"/>
  <c r="D40"/>
  <c r="D41" s="1"/>
  <c r="D42" s="1"/>
  <c r="D43" s="1"/>
  <c r="D35" i="21"/>
  <c r="D36" s="1"/>
  <c r="D37" s="1"/>
  <c r="D39"/>
  <c r="D40" s="1"/>
  <c r="D41" s="1"/>
  <c r="D42" s="1"/>
  <c r="D33"/>
  <c r="D29" i="20"/>
  <c r="D30" s="1"/>
  <c r="D31" s="1"/>
  <c r="D27"/>
  <c r="D20" i="1"/>
  <c r="F9"/>
  <c r="G9" s="1"/>
  <c r="F10"/>
  <c r="G10" s="1"/>
  <c r="F7"/>
  <c r="G7" s="1"/>
  <c r="F6"/>
  <c r="G6" s="1"/>
  <c r="C13"/>
  <c r="D21"/>
  <c r="D35" i="23" l="1"/>
  <c r="D41"/>
  <c r="D42" s="1"/>
  <c r="D43" s="1"/>
  <c r="D44" s="1"/>
  <c r="D37"/>
  <c r="D38" s="1"/>
  <c r="D39" s="1"/>
  <c r="D36" i="22"/>
  <c r="D37" s="1"/>
  <c r="D38" s="1"/>
  <c r="D32" i="20"/>
  <c r="D38"/>
  <c r="D39" s="1"/>
  <c r="D40" s="1"/>
  <c r="D41" s="1"/>
  <c r="D34"/>
  <c r="D35" s="1"/>
  <c r="D36" s="1"/>
  <c r="D23" i="1"/>
  <c r="D24" s="1"/>
  <c r="D25" s="1"/>
  <c r="D28" s="1"/>
  <c r="D29" s="1"/>
  <c r="D30" s="1"/>
  <c r="D31" s="1"/>
  <c r="D22"/>
  <c r="G15"/>
  <c r="G16" s="1"/>
  <c r="G17" s="1"/>
  <c r="G18" s="1"/>
  <c r="D26"/>
  <c r="D37" l="1"/>
  <c r="D38" s="1"/>
  <c r="D39" s="1"/>
  <c r="D40" s="1"/>
  <c r="D33"/>
  <c r="D34" s="1"/>
  <c r="D35" s="1"/>
</calcChain>
</file>

<file path=xl/sharedStrings.xml><?xml version="1.0" encoding="utf-8"?>
<sst xmlns="http://schemas.openxmlformats.org/spreadsheetml/2006/main" count="744" uniqueCount="70">
  <si>
    <t>#1</t>
    <phoneticPr fontId="2"/>
  </si>
  <si>
    <t>#2</t>
    <phoneticPr fontId="2"/>
  </si>
  <si>
    <t>#3</t>
    <phoneticPr fontId="2"/>
  </si>
  <si>
    <t>#4</t>
    <phoneticPr fontId="2"/>
  </si>
  <si>
    <t>#5</t>
    <phoneticPr fontId="2"/>
  </si>
  <si>
    <t>実測値</t>
    <rPh sb="0" eb="3">
      <t>ジッソクチ</t>
    </rPh>
    <phoneticPr fontId="2"/>
  </si>
  <si>
    <t>計算値</t>
    <rPh sb="0" eb="3">
      <t>ケイサンチ</t>
    </rPh>
    <phoneticPr fontId="2"/>
  </si>
  <si>
    <t>(logCi)^2</t>
    <phoneticPr fontId="2"/>
  </si>
  <si>
    <t>logCi</t>
    <phoneticPr fontId="2"/>
  </si>
  <si>
    <t>Ci</t>
    <phoneticPr fontId="2"/>
  </si>
  <si>
    <t>Σ(logCi)^2</t>
    <phoneticPr fontId="2"/>
  </si>
  <si>
    <t>(logM)^2</t>
    <phoneticPr fontId="2"/>
  </si>
  <si>
    <t>Σ(logCi)^2-n(logM)^2</t>
    <phoneticPr fontId="2"/>
  </si>
  <si>
    <t>σ=10^logσ</t>
    <phoneticPr fontId="2"/>
  </si>
  <si>
    <t>EA1=10^logEA1</t>
    <phoneticPr fontId="2"/>
  </si>
  <si>
    <t>EA2=10^logEA2</t>
    <phoneticPr fontId="2"/>
  </si>
  <si>
    <t>#6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</si>
  <si>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(logM)^2</t>
    </r>
    <phoneticPr fontId="2"/>
  </si>
  <si>
    <r>
      <t>{Σ(logCi)^2-n(logM)^2}/(</t>
    </r>
    <r>
      <rPr>
        <b/>
        <sz val="11"/>
        <color rgb="FFFF0000"/>
        <rFont val="ＭＳ Ｐゴシック"/>
        <family val="3"/>
        <charset val="128"/>
        <scheme val="minor"/>
      </rPr>
      <t>n-1</t>
    </r>
    <r>
      <rPr>
        <sz val="11"/>
        <color theme="1"/>
        <rFont val="ＭＳ Ｐゴシック"/>
        <family val="2"/>
        <charset val="128"/>
        <scheme val="minor"/>
      </rPr>
      <t>)</t>
    </r>
    <phoneticPr fontId="2"/>
  </si>
  <si>
    <t>青枠に測定値を入れてください</t>
    <rPh sb="0" eb="1">
      <t>アオ</t>
    </rPh>
    <rPh sb="1" eb="2">
      <t>ワク</t>
    </rPh>
    <rPh sb="3" eb="6">
      <t>ソクテイチ</t>
    </rPh>
    <rPh sb="7" eb="8">
      <t>イ</t>
    </rPh>
    <phoneticPr fontId="2"/>
  </si>
  <si>
    <t>M=M1=10^logM</t>
    <phoneticPr fontId="2"/>
  </si>
  <si>
    <t>logσ1=√[{Σ(logCi)^2-n(logM)^2}/(n-1)]</t>
    <phoneticPr fontId="2"/>
  </si>
  <si>
    <t>σ1=10^logσ</t>
    <phoneticPr fontId="2"/>
  </si>
  <si>
    <t>logσ=√(log^2σ1+0.084）</t>
    <phoneticPr fontId="2"/>
  </si>
  <si>
    <t>log^2σ1</t>
    <phoneticPr fontId="2"/>
  </si>
  <si>
    <t>log^2σ1+0.084</t>
    <phoneticPr fontId="2"/>
  </si>
  <si>
    <t>σ=10^logσ</t>
    <phoneticPr fontId="2"/>
  </si>
  <si>
    <t>logEA1=logM+1.645logσ</t>
    <phoneticPr fontId="2"/>
  </si>
  <si>
    <t>1.645logσ</t>
    <phoneticPr fontId="2"/>
  </si>
  <si>
    <t>logEA2=logM+1.151*log＾2σ</t>
    <phoneticPr fontId="2"/>
  </si>
  <si>
    <t>1.151*log^2σ</t>
    <phoneticPr fontId="2"/>
  </si>
  <si>
    <t>log^2σ</t>
    <phoneticPr fontId="2"/>
  </si>
  <si>
    <r>
      <t>logM=logM1=(</t>
    </r>
    <r>
      <rPr>
        <b/>
        <sz val="11"/>
        <color rgb="FFFF0000"/>
        <rFont val="ＭＳ Ｐゴシック"/>
        <family val="3"/>
        <charset val="128"/>
        <scheme val="minor"/>
      </rPr>
      <t>Σ</t>
    </r>
    <r>
      <rPr>
        <sz val="11"/>
        <color theme="1"/>
        <rFont val="ＭＳ Ｐゴシック"/>
        <family val="2"/>
        <charset val="128"/>
        <scheme val="minor"/>
      </rPr>
      <t>logCi)/</t>
    </r>
    <r>
      <rPr>
        <b/>
        <sz val="11"/>
        <color rgb="FFFF0000"/>
        <rFont val="ＭＳ Ｐゴシック"/>
        <family val="3"/>
        <charset val="128"/>
        <scheme val="minor"/>
      </rPr>
      <t>n</t>
    </r>
    <phoneticPr fontId="2"/>
  </si>
  <si>
    <t>logCi-logM1</t>
    <phoneticPr fontId="2"/>
  </si>
  <si>
    <t>(logCi-logM1)^2</t>
    <phoneticPr fontId="2"/>
  </si>
  <si>
    <t>loｇσ1=√｛(logCi-logM1)^2/(n-1)｝</t>
    <phoneticPr fontId="2"/>
  </si>
  <si>
    <t>σ1=10^logσ1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</si>
  <si>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Σ</t>
    </r>
    <r>
      <rPr>
        <sz val="11"/>
        <rFont val="ＭＳ Ｐゴシック"/>
        <family val="3"/>
        <charset val="128"/>
        <scheme val="minor"/>
      </rPr>
      <t>(logCi-logM1)^2</t>
    </r>
    <phoneticPr fontId="2"/>
  </si>
  <si>
    <r>
      <t>Σ(logCi-logM1)^2/</t>
    </r>
    <r>
      <rPr>
        <b/>
        <sz val="11"/>
        <color rgb="FFFF0000"/>
        <rFont val="ＭＳ Ｐゴシック"/>
        <family val="3"/>
        <charset val="128"/>
        <scheme val="minor"/>
      </rPr>
      <t>(n-1)</t>
    </r>
    <phoneticPr fontId="2"/>
  </si>
  <si>
    <t>作業環境測定、1日、5点測定時、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</si>
  <si>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作業環境測定、1日、6点測定時、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</si>
  <si>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作業環境測定、1日、7点測定時、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</si>
  <si>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#7</t>
    <phoneticPr fontId="2"/>
  </si>
  <si>
    <t>#8</t>
    <phoneticPr fontId="2"/>
  </si>
  <si>
    <t>作業環境測定、1日、8点測定時、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</si>
  <si>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作業環境測定、1日、9点測定時、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</si>
  <si>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緑枠に計算値が出ます</t>
    <rPh sb="0" eb="2">
      <t>ミドリワク</t>
    </rPh>
    <rPh sb="3" eb="6">
      <t>ケイサンチ</t>
    </rPh>
    <rPh sb="7" eb="8">
      <t>デ</t>
    </rPh>
    <phoneticPr fontId="2"/>
  </si>
  <si>
    <t>#9</t>
    <phoneticPr fontId="2"/>
  </si>
  <si>
    <t>作業環境測定、1日、10点測定時、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</si>
  <si>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#10</t>
    <phoneticPr fontId="2"/>
  </si>
  <si>
    <t>作業環境測定、1日、11点測定時、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</si>
  <si>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#11</t>
    <phoneticPr fontId="2"/>
  </si>
  <si>
    <t>#12</t>
    <phoneticPr fontId="2"/>
  </si>
  <si>
    <t>#13</t>
    <phoneticPr fontId="2"/>
  </si>
  <si>
    <t>作業環境測定、1日、12点測定時、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</si>
  <si>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作業環境測定、1日、13点測定時、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</si>
  <si>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作業環境測定、1日、14点測定時、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</si>
  <si>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#14</t>
    <phoneticPr fontId="2"/>
  </si>
  <si>
    <t>#15</t>
    <phoneticPr fontId="2"/>
  </si>
  <si>
    <t>作業環境測定、1日、15点測定時、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</si>
  <si>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作業環境測定、1日、16点測定時、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</si>
  <si>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#16</t>
    <phoneticPr fontId="2"/>
  </si>
  <si>
    <t>作業環境測定、1日、17点測定時、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</si>
  <si>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#17</t>
    <phoneticPr fontId="2"/>
  </si>
  <si>
    <t>作業環境測定、1日、18点測定時、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</si>
  <si>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#18</t>
    <phoneticPr fontId="2"/>
  </si>
  <si>
    <t>作業環境測定、1日、19点測定時、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</si>
  <si>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#19</t>
    <phoneticPr fontId="2"/>
  </si>
  <si>
    <t>作業環境測定、1日、20点測定時、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</si>
  <si>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#20</t>
    <phoneticPr fontId="2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</si>
</sst>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4" borderId="1" xfId="0" applyFill="1" applyBorder="1">
      <alignment vertical="center"/>
    </xf>
    <xf numFmtId="0" fontId="4" fillId="4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Border="1">
      <alignment vertical="center"/>
    </xf>
    <xf numFmtId="0" fontId="6" fillId="4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5" fillId="4" borderId="1" xfId="0" applyFont="1" applyFill="1" applyBorder="1">
      <alignment vertical="center"/>
    </xf>
    <xf numFmtId="0" fontId="0" fillId="4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123825</xdr:rowOff>
    </xdr:from>
    <xdr:to>
      <xdr:col>6</xdr:col>
      <xdr:colOff>85725</xdr:colOff>
      <xdr:row>25</xdr:row>
      <xdr:rowOff>66675</xdr:rowOff>
    </xdr:to>
    <xdr:cxnSp macro="">
      <xdr:nvCxnSpPr>
        <xdr:cNvPr id="3" name="直線矢印コネクタ 2"/>
        <xdr:cNvCxnSpPr/>
      </xdr:nvCxnSpPr>
      <xdr:spPr>
        <a:xfrm flipH="1">
          <a:off x="4876800" y="30575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27</xdr:row>
      <xdr:rowOff>123825</xdr:rowOff>
    </xdr:from>
    <xdr:to>
      <xdr:col>6</xdr:col>
      <xdr:colOff>85725</xdr:colOff>
      <xdr:row>34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46005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28</xdr:row>
      <xdr:rowOff>123825</xdr:rowOff>
    </xdr:from>
    <xdr:to>
      <xdr:col>6</xdr:col>
      <xdr:colOff>85725</xdr:colOff>
      <xdr:row>35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47720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29</xdr:row>
      <xdr:rowOff>123825</xdr:rowOff>
    </xdr:from>
    <xdr:to>
      <xdr:col>6</xdr:col>
      <xdr:colOff>85725</xdr:colOff>
      <xdr:row>36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49434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30</xdr:row>
      <xdr:rowOff>123825</xdr:rowOff>
    </xdr:from>
    <xdr:to>
      <xdr:col>6</xdr:col>
      <xdr:colOff>85725</xdr:colOff>
      <xdr:row>37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51149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31</xdr:row>
      <xdr:rowOff>123825</xdr:rowOff>
    </xdr:from>
    <xdr:to>
      <xdr:col>6</xdr:col>
      <xdr:colOff>85725</xdr:colOff>
      <xdr:row>38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52863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32</xdr:row>
      <xdr:rowOff>123825</xdr:rowOff>
    </xdr:from>
    <xdr:to>
      <xdr:col>6</xdr:col>
      <xdr:colOff>85725</xdr:colOff>
      <xdr:row>39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54578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33</xdr:row>
      <xdr:rowOff>123825</xdr:rowOff>
    </xdr:from>
    <xdr:to>
      <xdr:col>6</xdr:col>
      <xdr:colOff>85725</xdr:colOff>
      <xdr:row>40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56292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19</xdr:row>
      <xdr:rowOff>123825</xdr:rowOff>
    </xdr:from>
    <xdr:to>
      <xdr:col>6</xdr:col>
      <xdr:colOff>85725</xdr:colOff>
      <xdr:row>26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30575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20</xdr:row>
      <xdr:rowOff>123825</xdr:rowOff>
    </xdr:from>
    <xdr:to>
      <xdr:col>6</xdr:col>
      <xdr:colOff>85725</xdr:colOff>
      <xdr:row>27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32289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21</xdr:row>
      <xdr:rowOff>123825</xdr:rowOff>
    </xdr:from>
    <xdr:to>
      <xdr:col>6</xdr:col>
      <xdr:colOff>85725</xdr:colOff>
      <xdr:row>28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34004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22</xdr:row>
      <xdr:rowOff>123825</xdr:rowOff>
    </xdr:from>
    <xdr:to>
      <xdr:col>6</xdr:col>
      <xdr:colOff>85725</xdr:colOff>
      <xdr:row>29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35718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23</xdr:row>
      <xdr:rowOff>123825</xdr:rowOff>
    </xdr:from>
    <xdr:to>
      <xdr:col>6</xdr:col>
      <xdr:colOff>85725</xdr:colOff>
      <xdr:row>30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37433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24</xdr:row>
      <xdr:rowOff>123825</xdr:rowOff>
    </xdr:from>
    <xdr:to>
      <xdr:col>6</xdr:col>
      <xdr:colOff>85725</xdr:colOff>
      <xdr:row>31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391477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25</xdr:row>
      <xdr:rowOff>123825</xdr:rowOff>
    </xdr:from>
    <xdr:to>
      <xdr:col>6</xdr:col>
      <xdr:colOff>85725</xdr:colOff>
      <xdr:row>32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40862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26</xdr:row>
      <xdr:rowOff>123825</xdr:rowOff>
    </xdr:from>
    <xdr:to>
      <xdr:col>6</xdr:col>
      <xdr:colOff>85725</xdr:colOff>
      <xdr:row>33</xdr:row>
      <xdr:rowOff>66675</xdr:rowOff>
    </xdr:to>
    <xdr:cxnSp macro="">
      <xdr:nvCxnSpPr>
        <xdr:cNvPr id="2" name="直線矢印コネクタ 1"/>
        <xdr:cNvCxnSpPr/>
      </xdr:nvCxnSpPr>
      <xdr:spPr>
        <a:xfrm flipH="1">
          <a:off x="4876800" y="4429125"/>
          <a:ext cx="149542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39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11</v>
      </c>
      <c r="C6" s="2">
        <f>LOG10(B6)</f>
        <v>1.0413926851582251</v>
      </c>
      <c r="D6" s="2">
        <f>C6^2</f>
        <v>1.0844987247010582</v>
      </c>
      <c r="F6" s="2">
        <f>C6-C12</f>
        <v>-6.995463049109607E-2</v>
      </c>
      <c r="G6" s="2">
        <f>F6^2</f>
        <v>4.8936503271457881E-3</v>
      </c>
    </row>
    <row r="7" spans="1:7">
      <c r="A7" s="5" t="s">
        <v>1</v>
      </c>
      <c r="B7" s="3">
        <v>12</v>
      </c>
      <c r="C7" s="2">
        <f t="shared" ref="C7:C10" si="0">LOG10(B7)</f>
        <v>1.0791812460476249</v>
      </c>
      <c r="D7" s="2">
        <f t="shared" ref="D7:D10" si="1">C7^2</f>
        <v>1.1646321618209043</v>
      </c>
      <c r="F7" s="2">
        <f>C7-C12</f>
        <v>-3.2166069601696323E-2</v>
      </c>
      <c r="G7" s="2">
        <f t="shared" ref="G7:G10" si="2">F7^2</f>
        <v>1.0346560336211724E-3</v>
      </c>
    </row>
    <row r="8" spans="1:7">
      <c r="A8" s="5" t="s">
        <v>2</v>
      </c>
      <c r="B8" s="3">
        <v>13</v>
      </c>
      <c r="C8" s="2">
        <f t="shared" si="0"/>
        <v>1.1139433523068367</v>
      </c>
      <c r="D8" s="2">
        <f t="shared" si="1"/>
        <v>1.2408697921485934</v>
      </c>
      <c r="F8" s="2">
        <f>C8-C12</f>
        <v>2.5960366575155103E-3</v>
      </c>
      <c r="G8" s="2">
        <f t="shared" si="2"/>
        <v>6.7394063271643024E-6</v>
      </c>
    </row>
    <row r="9" spans="1:7">
      <c r="A9" s="5" t="s">
        <v>3</v>
      </c>
      <c r="B9" s="3">
        <v>14</v>
      </c>
      <c r="C9" s="2">
        <f t="shared" si="0"/>
        <v>1.146128035678238</v>
      </c>
      <c r="D9" s="2">
        <f t="shared" si="1"/>
        <v>1.3136094741676563</v>
      </c>
      <c r="F9" s="2">
        <f>C9-C12</f>
        <v>3.4780720028916745E-2</v>
      </c>
      <c r="G9" s="2">
        <f t="shared" si="2"/>
        <v>1.2096984857298905E-3</v>
      </c>
    </row>
    <row r="10" spans="1:7">
      <c r="A10" s="5" t="s">
        <v>4</v>
      </c>
      <c r="B10" s="3">
        <v>15</v>
      </c>
      <c r="C10" s="2">
        <f t="shared" si="0"/>
        <v>1.1760912590556813</v>
      </c>
      <c r="D10" s="2">
        <f t="shared" si="1"/>
        <v>1.3831906496271777</v>
      </c>
      <c r="F10" s="2">
        <f>C10-C12</f>
        <v>6.4743943406360138E-2</v>
      </c>
      <c r="G10" s="2">
        <f t="shared" si="2"/>
        <v>4.1917782078059644E-3</v>
      </c>
    </row>
    <row r="11" spans="1:7" ht="14.25" customHeight="1">
      <c r="A11" s="5"/>
      <c r="B11" s="9"/>
      <c r="C11" s="2"/>
      <c r="D11" s="2"/>
    </row>
    <row r="12" spans="1:7">
      <c r="A12" s="6" t="s">
        <v>32</v>
      </c>
      <c r="B12" s="2"/>
      <c r="C12" s="6">
        <f>SUM(C6:C10)/5</f>
        <v>1.1113473156493212</v>
      </c>
      <c r="D12" s="2"/>
    </row>
    <row r="13" spans="1:7">
      <c r="A13" s="8" t="s">
        <v>20</v>
      </c>
      <c r="B13" s="2"/>
      <c r="C13" s="8">
        <f>10^C12</f>
        <v>12.922523054600761</v>
      </c>
      <c r="D13" s="2"/>
    </row>
    <row r="14" spans="1:7" ht="14.25" customHeight="1">
      <c r="A14" s="5"/>
      <c r="B14" s="9"/>
      <c r="C14" s="2"/>
      <c r="D14" s="2"/>
    </row>
    <row r="15" spans="1:7">
      <c r="A15" s="11" t="s">
        <v>37</v>
      </c>
      <c r="B15" s="9"/>
      <c r="C15" s="2"/>
      <c r="D15" s="2"/>
      <c r="G15" s="6">
        <f>SUM(G6:G10)</f>
        <v>1.133652246062998E-2</v>
      </c>
    </row>
    <row r="16" spans="1:7">
      <c r="A16" s="11" t="s">
        <v>38</v>
      </c>
      <c r="B16" s="9"/>
      <c r="C16" s="2"/>
      <c r="D16" s="2"/>
      <c r="G16" s="6">
        <f>G15/4</f>
        <v>2.8341306151574951E-3</v>
      </c>
    </row>
    <row r="17" spans="1:7">
      <c r="A17" s="10" t="s">
        <v>35</v>
      </c>
      <c r="B17" s="9"/>
      <c r="C17" s="2"/>
      <c r="D17" s="2"/>
      <c r="G17" s="2">
        <f>G16^0.5</f>
        <v>5.3236553374138476E-2</v>
      </c>
    </row>
    <row r="18" spans="1:7">
      <c r="A18" s="12" t="s">
        <v>36</v>
      </c>
      <c r="B18" s="9"/>
      <c r="C18" s="2"/>
      <c r="D18" s="2"/>
      <c r="G18" s="8">
        <f>10^G17</f>
        <v>1.1304114643641066</v>
      </c>
    </row>
    <row r="19" spans="1:7">
      <c r="A19" s="2"/>
      <c r="B19" s="2"/>
      <c r="C19" s="2"/>
      <c r="D19" s="2"/>
    </row>
    <row r="20" spans="1:7">
      <c r="A20" s="2" t="s">
        <v>10</v>
      </c>
      <c r="B20" s="2"/>
      <c r="C20" s="2"/>
      <c r="D20" s="2">
        <f>SUM(D6:D10)</f>
        <v>6.18680080246539</v>
      </c>
    </row>
    <row r="21" spans="1:7">
      <c r="A21" s="2" t="s">
        <v>11</v>
      </c>
      <c r="B21" s="2"/>
      <c r="C21" s="2"/>
      <c r="D21" s="2">
        <f>(C12)^2</f>
        <v>1.235092856000952</v>
      </c>
    </row>
    <row r="22" spans="1:7">
      <c r="A22" s="7" t="s">
        <v>17</v>
      </c>
      <c r="B22" s="2"/>
      <c r="C22" s="2"/>
      <c r="D22" s="6">
        <f>D21*5</f>
        <v>6.1754642800047597</v>
      </c>
    </row>
    <row r="23" spans="1:7">
      <c r="A23" s="2" t="s">
        <v>12</v>
      </c>
      <c r="B23" s="2"/>
      <c r="C23" s="2"/>
      <c r="D23" s="2">
        <f>D20-D22</f>
        <v>1.1336522460630327E-2</v>
      </c>
    </row>
    <row r="24" spans="1:7">
      <c r="A24" s="6" t="s">
        <v>18</v>
      </c>
      <c r="B24" s="2"/>
      <c r="C24" s="2"/>
      <c r="D24" s="6">
        <f>D23/4</f>
        <v>2.8341306151575818E-3</v>
      </c>
    </row>
    <row r="25" spans="1:7">
      <c r="A25" s="2" t="s">
        <v>21</v>
      </c>
      <c r="B25" s="2"/>
      <c r="C25" s="2"/>
      <c r="D25" s="2">
        <f>D24^0.5</f>
        <v>5.3236553374139295E-2</v>
      </c>
    </row>
    <row r="26" spans="1:7">
      <c r="A26" s="8" t="s">
        <v>22</v>
      </c>
      <c r="B26" s="2"/>
      <c r="C26" s="2"/>
      <c r="D26" s="8">
        <f>10^D25</f>
        <v>1.1304114643641088</v>
      </c>
    </row>
    <row r="27" spans="1:7">
      <c r="A27" s="2"/>
      <c r="B27" s="2"/>
      <c r="C27" s="2"/>
      <c r="D27" s="2"/>
    </row>
    <row r="28" spans="1:7">
      <c r="A28" s="2" t="s">
        <v>24</v>
      </c>
      <c r="B28" s="2"/>
      <c r="C28" s="2"/>
      <c r="D28" s="2">
        <f>D25^2</f>
        <v>2.8341306151575818E-3</v>
      </c>
    </row>
    <row r="29" spans="1:7">
      <c r="A29" s="2" t="s">
        <v>25</v>
      </c>
      <c r="B29" s="2"/>
      <c r="C29" s="2"/>
      <c r="D29" s="2">
        <f>D28+0.084</f>
        <v>8.6834130615157587E-2</v>
      </c>
    </row>
    <row r="30" spans="1:7">
      <c r="A30" s="2" t="s">
        <v>23</v>
      </c>
      <c r="B30" s="2"/>
      <c r="C30" s="2"/>
      <c r="D30" s="2">
        <f>D29^0.5</f>
        <v>0.29467631498842523</v>
      </c>
    </row>
    <row r="31" spans="1:7">
      <c r="A31" s="8" t="s">
        <v>26</v>
      </c>
      <c r="B31" s="2"/>
      <c r="C31" s="2"/>
      <c r="D31" s="8">
        <f>10^D30</f>
        <v>1.9709532129182588</v>
      </c>
    </row>
    <row r="32" spans="1:7">
      <c r="A32" s="2"/>
      <c r="B32" s="2"/>
      <c r="C32" s="2"/>
      <c r="D32" s="2"/>
    </row>
    <row r="33" spans="1:4">
      <c r="A33" s="2" t="s">
        <v>28</v>
      </c>
      <c r="B33" s="2"/>
      <c r="C33" s="2"/>
      <c r="D33" s="2">
        <f>1.645*D30</f>
        <v>0.48474253815595952</v>
      </c>
    </row>
    <row r="34" spans="1:4">
      <c r="A34" s="2" t="s">
        <v>27</v>
      </c>
      <c r="B34" s="2"/>
      <c r="C34" s="2"/>
      <c r="D34" s="2">
        <f>C12+D33</f>
        <v>1.5960898538052808</v>
      </c>
    </row>
    <row r="35" spans="1:4">
      <c r="A35" s="8" t="s">
        <v>14</v>
      </c>
      <c r="B35" s="2"/>
      <c r="C35" s="2"/>
      <c r="D35" s="8">
        <f>10^D34</f>
        <v>39.453892216924906</v>
      </c>
    </row>
    <row r="36" spans="1:4">
      <c r="A36" s="2"/>
      <c r="B36" s="2"/>
      <c r="C36" s="2"/>
      <c r="D36" s="2"/>
    </row>
    <row r="37" spans="1:4">
      <c r="A37" s="2" t="s">
        <v>31</v>
      </c>
      <c r="B37" s="2"/>
      <c r="C37" s="2"/>
      <c r="D37" s="2">
        <f>D30^2</f>
        <v>8.6834130615157601E-2</v>
      </c>
    </row>
    <row r="38" spans="1:4">
      <c r="A38" s="2" t="s">
        <v>30</v>
      </c>
      <c r="B38" s="2"/>
      <c r="C38" s="2"/>
      <c r="D38" s="2">
        <f>1.151*D37</f>
        <v>9.9946084338046401E-2</v>
      </c>
    </row>
    <row r="39" spans="1:4">
      <c r="A39" s="2" t="s">
        <v>29</v>
      </c>
      <c r="B39" s="2"/>
      <c r="C39" s="2"/>
      <c r="D39" s="2">
        <f>C12+D38</f>
        <v>1.2112933999873676</v>
      </c>
    </row>
    <row r="40" spans="1:4">
      <c r="A40" s="8" t="s">
        <v>15</v>
      </c>
      <c r="B40" s="2"/>
      <c r="C40" s="2"/>
      <c r="D40" s="8">
        <f>10^D39</f>
        <v>16.266473124773185</v>
      </c>
    </row>
    <row r="41" spans="1:4">
      <c r="A41" s="2"/>
      <c r="B41" s="2"/>
      <c r="C41" s="2"/>
      <c r="D41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0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56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C6-C21</f>
        <v>-0.11333815975781447</v>
      </c>
      <c r="G6" s="2">
        <f>F6^2</f>
        <v>1.2845538457287876E-2</v>
      </c>
    </row>
    <row r="7" spans="1:7">
      <c r="A7" s="5" t="s">
        <v>1</v>
      </c>
      <c r="B7" s="3">
        <v>9.7999999999999997E-3</v>
      </c>
      <c r="C7" s="2">
        <f t="shared" ref="C7:C19" si="0">LOG10(B7)</f>
        <v>-2.0087739243075053</v>
      </c>
      <c r="D7" s="2">
        <f t="shared" ref="D7:D19" si="1">C7^2</f>
        <v>4.0351726789777755</v>
      </c>
      <c r="F7" s="2">
        <f>C7-C21</f>
        <v>-3.5925936449036522E-2</v>
      </c>
      <c r="G7" s="2">
        <f t="shared" ref="G7:G10" si="2">F7^2</f>
        <v>1.290672909740211E-3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C8-C21</f>
        <v>-0.35505415420581365</v>
      </c>
      <c r="G8" s="2">
        <f t="shared" si="2"/>
        <v>0.1260634524188057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C9-C21</f>
        <v>7.6651708814425623E-2</v>
      </c>
      <c r="G9" s="2">
        <f t="shared" si="2"/>
        <v>5.8754844641714949E-3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C10-C21</f>
        <v>-8.7632759522912496E-2</v>
      </c>
      <c r="G10" s="2">
        <f t="shared" si="2"/>
        <v>7.6795005416006104E-3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C11-C21</f>
        <v>0.12818402532353068</v>
      </c>
      <c r="G11" s="2">
        <f>F11^2</f>
        <v>1.6431144348143554E-2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C12-C21</f>
        <v>6.9758000866525283E-2</v>
      </c>
      <c r="G12" s="2">
        <f>F12^2</f>
        <v>4.8661786848941419E-3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C13-C21</f>
        <v>0.17967386389031859</v>
      </c>
      <c r="G13" s="2">
        <f>F13^2</f>
        <v>3.2282697365276732E-2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C14-C21</f>
        <v>0.4499692425781312</v>
      </c>
      <c r="G14" s="2">
        <f>F14^2</f>
        <v>0.20247231926633708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C15-C21</f>
        <v>-2.7152012141531179E-2</v>
      </c>
      <c r="G15" s="2">
        <f>F15^2</f>
        <v>7.372317633338566E-4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C16-C21</f>
        <v>1.8170966645126185E-2</v>
      </c>
      <c r="G16" s="2">
        <f>F16^2</f>
        <v>3.3018402881828838E-4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C17-C21</f>
        <v>0.27387798352245007</v>
      </c>
      <c r="G17" s="2">
        <f>F17^2</f>
        <v>7.5009149858323437E-2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C18-C21</f>
        <v>-0.55003075742186858</v>
      </c>
      <c r="G18" s="2">
        <f>F18^2</f>
        <v>0.30253383411007445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C19-C21</f>
        <v>-2.7152012141531179E-2</v>
      </c>
      <c r="G19" s="2">
        <f>F19^2</f>
        <v>7.372317633338566E-4</v>
      </c>
    </row>
    <row r="20" spans="1:7" ht="14.25" customHeight="1">
      <c r="A20" s="5"/>
      <c r="B20" s="9"/>
      <c r="C20" s="2"/>
      <c r="D20" s="2"/>
    </row>
    <row r="21" spans="1:7">
      <c r="A21" s="6" t="s">
        <v>32</v>
      </c>
      <c r="B21" s="2"/>
      <c r="C21" s="6">
        <f>SUM(C6:C19)/14</f>
        <v>-1.9728479878584688</v>
      </c>
      <c r="D21" s="2"/>
    </row>
    <row r="22" spans="1:7">
      <c r="A22" s="8" t="s">
        <v>20</v>
      </c>
      <c r="B22" s="2"/>
      <c r="C22" s="8">
        <f>10^C21</f>
        <v>1.0645155557058998E-2</v>
      </c>
      <c r="D22" s="2"/>
    </row>
    <row r="23" spans="1:7" ht="14.25" customHeight="1">
      <c r="A23" s="5"/>
      <c r="B23" s="9"/>
      <c r="C23" s="2"/>
      <c r="D23" s="2"/>
    </row>
    <row r="24" spans="1:7">
      <c r="A24" s="11" t="s">
        <v>37</v>
      </c>
      <c r="B24" s="9"/>
      <c r="C24" s="2"/>
      <c r="D24" s="2"/>
      <c r="G24" s="6">
        <f>SUM(G6:G19)</f>
        <v>0.78915461998014136</v>
      </c>
    </row>
    <row r="25" spans="1:7">
      <c r="A25" s="11" t="s">
        <v>38</v>
      </c>
      <c r="B25" s="9"/>
      <c r="C25" s="2"/>
      <c r="D25" s="2"/>
      <c r="G25" s="6">
        <f>G24/13</f>
        <v>6.0704201536933948E-2</v>
      </c>
    </row>
    <row r="26" spans="1:7">
      <c r="A26" s="10" t="s">
        <v>35</v>
      </c>
      <c r="B26" s="9"/>
      <c r="C26" s="2"/>
      <c r="D26" s="2"/>
      <c r="G26" s="2">
        <f>G25^0.5</f>
        <v>0.24638222650372724</v>
      </c>
    </row>
    <row r="27" spans="1:7">
      <c r="A27" s="12" t="s">
        <v>36</v>
      </c>
      <c r="B27" s="9"/>
      <c r="C27" s="2"/>
      <c r="D27" s="2"/>
      <c r="G27" s="8">
        <f>10^G26</f>
        <v>1.7635274600817692</v>
      </c>
    </row>
    <row r="28" spans="1:7">
      <c r="A28" s="2"/>
      <c r="B28" s="2"/>
      <c r="C28" s="2"/>
      <c r="D28" s="2"/>
    </row>
    <row r="29" spans="1:7">
      <c r="A29" s="2" t="s">
        <v>10</v>
      </c>
      <c r="B29" s="2"/>
      <c r="C29" s="2"/>
      <c r="D29" s="2">
        <f>SUM(D6:D19)</f>
        <v>55.278963184741073</v>
      </c>
    </row>
    <row r="30" spans="1:7">
      <c r="A30" s="2" t="s">
        <v>11</v>
      </c>
      <c r="B30" s="2"/>
      <c r="C30" s="2"/>
      <c r="D30" s="2">
        <f>(C21)^2</f>
        <v>3.8921291831972091</v>
      </c>
    </row>
    <row r="31" spans="1:7">
      <c r="A31" s="7" t="s">
        <v>17</v>
      </c>
      <c r="B31" s="2"/>
      <c r="C31" s="2"/>
      <c r="D31" s="6">
        <f>D30*14</f>
        <v>54.489808564760928</v>
      </c>
    </row>
    <row r="32" spans="1:7">
      <c r="A32" s="2" t="s">
        <v>12</v>
      </c>
      <c r="B32" s="2"/>
      <c r="C32" s="2"/>
      <c r="D32" s="2">
        <f>D29-D31</f>
        <v>0.78915461998014536</v>
      </c>
    </row>
    <row r="33" spans="1:4">
      <c r="A33" s="6" t="s">
        <v>18</v>
      </c>
      <c r="B33" s="2"/>
      <c r="C33" s="2"/>
      <c r="D33" s="6">
        <f>D32/13</f>
        <v>6.070420153693426E-2</v>
      </c>
    </row>
    <row r="34" spans="1:4">
      <c r="A34" s="2" t="s">
        <v>21</v>
      </c>
      <c r="B34" s="2"/>
      <c r="C34" s="2"/>
      <c r="D34" s="2">
        <f>D33^0.5</f>
        <v>0.24638222650372787</v>
      </c>
    </row>
    <row r="35" spans="1:4">
      <c r="A35" s="8" t="s">
        <v>22</v>
      </c>
      <c r="B35" s="2"/>
      <c r="C35" s="2"/>
      <c r="D35" s="8">
        <f>10^D34</f>
        <v>1.7635274600817721</v>
      </c>
    </row>
    <row r="36" spans="1:4">
      <c r="A36" s="2"/>
      <c r="B36" s="2"/>
      <c r="C36" s="2"/>
      <c r="D36" s="2"/>
    </row>
    <row r="37" spans="1:4">
      <c r="A37" s="2" t="s">
        <v>24</v>
      </c>
      <c r="B37" s="2"/>
      <c r="C37" s="2"/>
      <c r="D37" s="2">
        <f>D34^2</f>
        <v>6.0704201536934267E-2</v>
      </c>
    </row>
    <row r="38" spans="1:4">
      <c r="A38" s="2" t="s">
        <v>25</v>
      </c>
      <c r="B38" s="2"/>
      <c r="C38" s="2"/>
      <c r="D38" s="2">
        <f>D37+0.084</f>
        <v>0.14470420153693428</v>
      </c>
    </row>
    <row r="39" spans="1:4">
      <c r="A39" s="2" t="s">
        <v>23</v>
      </c>
      <c r="B39" s="2"/>
      <c r="C39" s="2"/>
      <c r="D39" s="2">
        <f>D38^0.5</f>
        <v>0.38040005459638709</v>
      </c>
    </row>
    <row r="40" spans="1:4">
      <c r="A40" s="8" t="s">
        <v>13</v>
      </c>
      <c r="B40" s="2"/>
      <c r="C40" s="2"/>
      <c r="D40" s="8">
        <f>10^D39</f>
        <v>2.4010436454112876</v>
      </c>
    </row>
    <row r="41" spans="1:4">
      <c r="A41" s="2"/>
      <c r="B41" s="2"/>
      <c r="C41" s="2"/>
      <c r="D41" s="2"/>
    </row>
    <row r="42" spans="1:4">
      <c r="A42" s="2" t="s">
        <v>28</v>
      </c>
      <c r="B42" s="2"/>
      <c r="C42" s="2"/>
      <c r="D42" s="2">
        <f>1.645*D39</f>
        <v>0.62575808981105674</v>
      </c>
    </row>
    <row r="43" spans="1:4">
      <c r="A43" s="2" t="s">
        <v>27</v>
      </c>
      <c r="B43" s="2"/>
      <c r="C43" s="2"/>
      <c r="D43" s="2">
        <f>C21+D42</f>
        <v>-1.347089898047412</v>
      </c>
    </row>
    <row r="44" spans="1:4">
      <c r="A44" s="8" t="s">
        <v>14</v>
      </c>
      <c r="B44" s="2"/>
      <c r="C44" s="2"/>
      <c r="D44" s="8">
        <f>10^D43</f>
        <v>4.4968676104157487E-2</v>
      </c>
    </row>
    <row r="45" spans="1:4">
      <c r="A45" s="2"/>
      <c r="B45" s="2"/>
      <c r="C45" s="2"/>
      <c r="D45" s="2"/>
    </row>
    <row r="46" spans="1:4">
      <c r="A46" s="2" t="s">
        <v>31</v>
      </c>
      <c r="B46" s="2"/>
      <c r="C46" s="2"/>
      <c r="D46" s="2">
        <f>D39^2</f>
        <v>0.14470420153693428</v>
      </c>
    </row>
    <row r="47" spans="1:4">
      <c r="A47" s="2" t="s">
        <v>30</v>
      </c>
      <c r="B47" s="2"/>
      <c r="C47" s="2"/>
      <c r="D47" s="2">
        <f>1.151*D46</f>
        <v>0.16655453596901135</v>
      </c>
    </row>
    <row r="48" spans="1:4">
      <c r="A48" s="2" t="s">
        <v>29</v>
      </c>
      <c r="B48" s="2"/>
      <c r="C48" s="2"/>
      <c r="D48" s="2">
        <f>C21+D47</f>
        <v>-1.8062934518894576</v>
      </c>
    </row>
    <row r="49" spans="1:4">
      <c r="A49" s="8" t="s">
        <v>15</v>
      </c>
      <c r="B49" s="2"/>
      <c r="C49" s="2"/>
      <c r="D49" s="8">
        <f>10^D48</f>
        <v>1.5620917837502662E-2</v>
      </c>
    </row>
    <row r="50" spans="1:4">
      <c r="A50" s="2"/>
      <c r="B50" s="2"/>
      <c r="C50" s="2"/>
      <c r="D50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1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59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C6-C22</f>
        <v>-0.13159669199264434</v>
      </c>
      <c r="G6" s="2">
        <f>F6^2</f>
        <v>1.7317689343406904E-2</v>
      </c>
    </row>
    <row r="7" spans="1:7">
      <c r="A7" s="5" t="s">
        <v>1</v>
      </c>
      <c r="B7" s="3">
        <v>9.7999999999999997E-3</v>
      </c>
      <c r="C7" s="2">
        <f t="shared" ref="C7:C20" si="0">LOG10(B7)</f>
        <v>-2.0087739243075053</v>
      </c>
      <c r="D7" s="2">
        <f t="shared" ref="D7:D20" si="1">C7^2</f>
        <v>4.0351726789777755</v>
      </c>
      <c r="F7" s="2">
        <f>C7-C22</f>
        <v>-5.4184468683866394E-2</v>
      </c>
      <c r="G7" s="2">
        <f t="shared" ref="G7:G10" si="2">F7^2</f>
        <v>2.935956646552898E-3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C8-C22</f>
        <v>-0.37331268644064353</v>
      </c>
      <c r="G8" s="2">
        <f t="shared" si="2"/>
        <v>0.13936236185753023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C9-C22</f>
        <v>5.8393176579595751E-2</v>
      </c>
      <c r="G9" s="2">
        <f t="shared" si="2"/>
        <v>3.4097630710558497E-3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C10-C22</f>
        <v>-0.10589129175774237</v>
      </c>
      <c r="G10" s="2">
        <f t="shared" si="2"/>
        <v>1.1212965670123316E-2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C11-C22</f>
        <v>0.10992549308870081</v>
      </c>
      <c r="G11" s="2">
        <f>F11^2</f>
        <v>1.2083614030794009E-2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C12-C22</f>
        <v>5.1499468631695411E-2</v>
      </c>
      <c r="G12" s="2">
        <f>F12^2</f>
        <v>2.6521952693469796E-3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C13-C22</f>
        <v>0.16141533165548871</v>
      </c>
      <c r="G13" s="2">
        <f>F13^2</f>
        <v>2.6054909293451417E-2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C14-C22</f>
        <v>0.43171071034330133</v>
      </c>
      <c r="G14" s="2">
        <f>F14^2</f>
        <v>0.18637413742511783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C15-C22</f>
        <v>-4.5410544376361051E-2</v>
      </c>
      <c r="G15" s="2">
        <f>F15^2</f>
        <v>2.062117540557456E-3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C16-C22</f>
        <v>-8.7565589703686442E-5</v>
      </c>
      <c r="G16" s="2">
        <f>F16^2</f>
        <v>7.6677325001543572E-9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C17-C22</f>
        <v>0.2556194512876202</v>
      </c>
      <c r="G17" s="2">
        <f>F17^2</f>
        <v>6.5341303876584031E-2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C18-C22</f>
        <v>-0.56828928965669845</v>
      </c>
      <c r="G18" s="2">
        <f>F18^2</f>
        <v>0.32295271673851489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C19-C22</f>
        <v>-4.5410544376361051E-2</v>
      </c>
      <c r="G19" s="2">
        <f>F19^2</f>
        <v>2.062117540557456E-3</v>
      </c>
    </row>
    <row r="20" spans="1:7">
      <c r="A20" s="5" t="s">
        <v>58</v>
      </c>
      <c r="B20" s="3">
        <v>0.02</v>
      </c>
      <c r="C20" s="2">
        <f t="shared" si="0"/>
        <v>-1.6989700043360187</v>
      </c>
      <c r="D20" s="2">
        <f t="shared" si="1"/>
        <v>2.8864990756335316</v>
      </c>
      <c r="F20" s="2">
        <f>C20-C22</f>
        <v>0.2556194512876202</v>
      </c>
      <c r="G20" s="2">
        <f>F20^2</f>
        <v>6.5341303876584031E-2</v>
      </c>
    </row>
    <row r="21" spans="1:7" ht="14.25" customHeight="1">
      <c r="A21" s="5"/>
      <c r="B21" s="9"/>
      <c r="C21" s="2"/>
      <c r="D21" s="2"/>
    </row>
    <row r="22" spans="1:7">
      <c r="A22" s="6" t="s">
        <v>32</v>
      </c>
      <c r="B22" s="2"/>
      <c r="C22" s="6">
        <f>SUM(C6:C20)/15</f>
        <v>-1.9545894556236389</v>
      </c>
      <c r="D22" s="2"/>
    </row>
    <row r="23" spans="1:7">
      <c r="A23" s="8" t="s">
        <v>20</v>
      </c>
      <c r="B23" s="2"/>
      <c r="C23" s="8">
        <f>10^C22</f>
        <v>1.1102238287801061E-2</v>
      </c>
      <c r="D23" s="2"/>
    </row>
    <row r="24" spans="1:7" ht="14.25" customHeight="1">
      <c r="A24" s="5"/>
      <c r="B24" s="9"/>
      <c r="C24" s="2"/>
      <c r="D24" s="2"/>
    </row>
    <row r="25" spans="1:7">
      <c r="A25" s="11" t="s">
        <v>37</v>
      </c>
      <c r="B25" s="9"/>
      <c r="C25" s="2"/>
      <c r="D25" s="2"/>
      <c r="G25" s="6">
        <f>SUM(G6:G20)</f>
        <v>0.8591631598479097</v>
      </c>
    </row>
    <row r="26" spans="1:7">
      <c r="A26" s="11" t="s">
        <v>38</v>
      </c>
      <c r="B26" s="9"/>
      <c r="C26" s="2"/>
      <c r="D26" s="2"/>
      <c r="G26" s="6">
        <f>G25/14</f>
        <v>6.1368797131993551E-2</v>
      </c>
    </row>
    <row r="27" spans="1:7">
      <c r="A27" s="10" t="s">
        <v>35</v>
      </c>
      <c r="B27" s="9"/>
      <c r="C27" s="2"/>
      <c r="D27" s="2"/>
      <c r="G27" s="2">
        <f>G26^0.5</f>
        <v>0.24772726360252226</v>
      </c>
    </row>
    <row r="28" spans="1:7">
      <c r="A28" s="12" t="s">
        <v>36</v>
      </c>
      <c r="B28" s="9"/>
      <c r="C28" s="2"/>
      <c r="D28" s="2"/>
      <c r="G28" s="8">
        <f>10^G27</f>
        <v>1.7689976810578532</v>
      </c>
    </row>
    <row r="29" spans="1:7">
      <c r="A29" s="2"/>
      <c r="B29" s="2"/>
      <c r="C29" s="2"/>
      <c r="D29" s="2"/>
    </row>
    <row r="30" spans="1:7">
      <c r="A30" s="2" t="s">
        <v>10</v>
      </c>
      <c r="B30" s="2"/>
      <c r="C30" s="2"/>
      <c r="D30" s="2">
        <f>SUM(D6:D20)</f>
        <v>58.165462260374603</v>
      </c>
    </row>
    <row r="31" spans="1:7">
      <c r="A31" s="2" t="s">
        <v>11</v>
      </c>
      <c r="B31" s="2"/>
      <c r="C31" s="2"/>
      <c r="D31" s="2">
        <f>(C22)^2</f>
        <v>3.8204199400351131</v>
      </c>
    </row>
    <row r="32" spans="1:7">
      <c r="A32" s="7" t="s">
        <v>17</v>
      </c>
      <c r="B32" s="2"/>
      <c r="C32" s="2"/>
      <c r="D32" s="6">
        <f>D31*15</f>
        <v>57.306299100526694</v>
      </c>
    </row>
    <row r="33" spans="1:4">
      <c r="A33" s="2" t="s">
        <v>12</v>
      </c>
      <c r="B33" s="2"/>
      <c r="C33" s="2"/>
      <c r="D33" s="2">
        <f>D30-D32</f>
        <v>0.8591631598479097</v>
      </c>
    </row>
    <row r="34" spans="1:4">
      <c r="A34" s="6" t="s">
        <v>18</v>
      </c>
      <c r="B34" s="2"/>
      <c r="C34" s="2"/>
      <c r="D34" s="6">
        <f>D33/14</f>
        <v>6.1368797131993551E-2</v>
      </c>
    </row>
    <row r="35" spans="1:4">
      <c r="A35" s="2" t="s">
        <v>21</v>
      </c>
      <c r="B35" s="2"/>
      <c r="C35" s="2"/>
      <c r="D35" s="2">
        <f>D34^0.5</f>
        <v>0.24772726360252226</v>
      </c>
    </row>
    <row r="36" spans="1:4">
      <c r="A36" s="8" t="s">
        <v>22</v>
      </c>
      <c r="B36" s="2"/>
      <c r="C36" s="2"/>
      <c r="D36" s="8">
        <f>10^D35</f>
        <v>1.7689976810578532</v>
      </c>
    </row>
    <row r="37" spans="1:4">
      <c r="A37" s="2"/>
      <c r="B37" s="2"/>
      <c r="C37" s="2"/>
      <c r="D37" s="2"/>
    </row>
    <row r="38" spans="1:4">
      <c r="A38" s="2" t="s">
        <v>24</v>
      </c>
      <c r="B38" s="2"/>
      <c r="C38" s="2"/>
      <c r="D38" s="2">
        <f>D35^2</f>
        <v>6.1368797131993551E-2</v>
      </c>
    </row>
    <row r="39" spans="1:4">
      <c r="A39" s="2" t="s">
        <v>25</v>
      </c>
      <c r="B39" s="2"/>
      <c r="C39" s="2"/>
      <c r="D39" s="2">
        <f>D38+0.084</f>
        <v>0.14536879713199355</v>
      </c>
    </row>
    <row r="40" spans="1:4">
      <c r="A40" s="2" t="s">
        <v>23</v>
      </c>
      <c r="B40" s="2"/>
      <c r="C40" s="2"/>
      <c r="D40" s="2">
        <f>D39^0.5</f>
        <v>0.38127260212608188</v>
      </c>
    </row>
    <row r="41" spans="1:4">
      <c r="A41" s="8" t="s">
        <v>13</v>
      </c>
      <c r="B41" s="2"/>
      <c r="C41" s="2"/>
      <c r="D41" s="8">
        <f>10^D40</f>
        <v>2.4058724672631375</v>
      </c>
    </row>
    <row r="42" spans="1:4">
      <c r="A42" s="2"/>
      <c r="B42" s="2"/>
      <c r="C42" s="2"/>
      <c r="D42" s="2"/>
    </row>
    <row r="43" spans="1:4">
      <c r="A43" s="2" t="s">
        <v>28</v>
      </c>
      <c r="B43" s="2"/>
      <c r="C43" s="2"/>
      <c r="D43" s="2">
        <f>1.645*D40</f>
        <v>0.62719343049740472</v>
      </c>
    </row>
    <row r="44" spans="1:4">
      <c r="A44" s="2" t="s">
        <v>27</v>
      </c>
      <c r="B44" s="2"/>
      <c r="C44" s="2"/>
      <c r="D44" s="2">
        <f>C22+D43</f>
        <v>-1.3273960251262342</v>
      </c>
    </row>
    <row r="45" spans="1:4">
      <c r="A45" s="8" t="s">
        <v>14</v>
      </c>
      <c r="B45" s="2"/>
      <c r="C45" s="2"/>
      <c r="D45" s="8">
        <f>10^D44</f>
        <v>4.705480466174479E-2</v>
      </c>
    </row>
    <row r="46" spans="1:4">
      <c r="A46" s="2"/>
      <c r="B46" s="2"/>
      <c r="C46" s="2"/>
      <c r="D46" s="2"/>
    </row>
    <row r="47" spans="1:4">
      <c r="A47" s="2" t="s">
        <v>31</v>
      </c>
      <c r="B47" s="2"/>
      <c r="C47" s="2"/>
      <c r="D47" s="2">
        <f>D40^2</f>
        <v>0.14536879713199355</v>
      </c>
    </row>
    <row r="48" spans="1:4">
      <c r="A48" s="2" t="s">
        <v>30</v>
      </c>
      <c r="B48" s="2"/>
      <c r="C48" s="2"/>
      <c r="D48" s="2">
        <f>1.151*D47</f>
        <v>0.16731948549892459</v>
      </c>
    </row>
    <row r="49" spans="1:4">
      <c r="A49" s="2" t="s">
        <v>29</v>
      </c>
      <c r="B49" s="2"/>
      <c r="C49" s="2"/>
      <c r="D49" s="2">
        <f>C22+D48</f>
        <v>-1.7872699701247143</v>
      </c>
    </row>
    <row r="50" spans="1:4">
      <c r="A50" s="8" t="s">
        <v>15</v>
      </c>
      <c r="B50" s="2"/>
      <c r="C50" s="2"/>
      <c r="D50" s="8">
        <f>10^D49</f>
        <v>1.6320371106022764E-2</v>
      </c>
    </row>
    <row r="51" spans="1:4">
      <c r="A51" s="2"/>
      <c r="B51" s="2"/>
      <c r="C51" s="2"/>
      <c r="D51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60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C6-C23</f>
        <v>-0.13976423666010196</v>
      </c>
      <c r="G6" s="2">
        <f>F6^2</f>
        <v>1.9534041849180988E-2</v>
      </c>
    </row>
    <row r="7" spans="1:7">
      <c r="A7" s="5" t="s">
        <v>1</v>
      </c>
      <c r="B7" s="3">
        <v>9.7999999999999997E-3</v>
      </c>
      <c r="C7" s="2">
        <f t="shared" ref="C7:C21" si="0">LOG10(B7)</f>
        <v>-2.0087739243075053</v>
      </c>
      <c r="D7" s="2">
        <f t="shared" ref="D7:D21" si="1">C7^2</f>
        <v>4.0351726789777755</v>
      </c>
      <c r="F7" s="2">
        <f>C7-C23</f>
        <v>-6.2352013351324009E-2</v>
      </c>
      <c r="G7" s="2">
        <f t="shared" ref="G7:G10" si="2">F7^2</f>
        <v>3.8877735689636875E-3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C8-C23</f>
        <v>-0.38148023110810114</v>
      </c>
      <c r="G8" s="2">
        <f t="shared" si="2"/>
        <v>0.14552716672629026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C9-C23</f>
        <v>5.0225631912138136E-2</v>
      </c>
      <c r="G9" s="2">
        <f t="shared" si="2"/>
        <v>2.5226141009735887E-3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C10-C23</f>
        <v>-0.11405883642519998</v>
      </c>
      <c r="G10" s="2">
        <f t="shared" si="2"/>
        <v>1.3009418166670526E-2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C11-C23</f>
        <v>0.10175794842124319</v>
      </c>
      <c r="G11" s="2">
        <f>F11^2</f>
        <v>1.035468006690039E-2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C12-C23</f>
        <v>4.3331923964237795E-2</v>
      </c>
      <c r="G12" s="2">
        <f>F12^2</f>
        <v>1.8776556344424857E-3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C13-C23</f>
        <v>0.1532477869880311</v>
      </c>
      <c r="G13" s="2">
        <f>F13^2</f>
        <v>2.3484884216728955E-2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C14-C23</f>
        <v>0.42354316567584371</v>
      </c>
      <c r="G14" s="2">
        <f>F14^2</f>
        <v>0.1793888131907152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C15-C23</f>
        <v>-5.3578089043818666E-2</v>
      </c>
      <c r="G15" s="2">
        <f>F15^2</f>
        <v>2.8706116255873618E-3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C16-C23</f>
        <v>-8.2551102571613022E-3</v>
      </c>
      <c r="G16" s="2">
        <f>F16^2</f>
        <v>6.8146845357889736E-5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C17-C23</f>
        <v>0.24745190662016259</v>
      </c>
      <c r="G17" s="2">
        <f>F17^2</f>
        <v>6.1232446089953665E-2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C18-C23</f>
        <v>-0.57645683432415606</v>
      </c>
      <c r="G18" s="2">
        <f>F18^2</f>
        <v>0.3323024818390275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C19-C23</f>
        <v>-5.3578089043818666E-2</v>
      </c>
      <c r="G19" s="2">
        <f>F19^2</f>
        <v>2.8706116255873618E-3</v>
      </c>
    </row>
    <row r="20" spans="1:7">
      <c r="A20" s="5" t="s">
        <v>58</v>
      </c>
      <c r="B20" s="3">
        <v>0.02</v>
      </c>
      <c r="C20" s="2">
        <f t="shared" si="0"/>
        <v>-1.6989700043360187</v>
      </c>
      <c r="D20" s="2">
        <f t="shared" si="1"/>
        <v>2.8864990756335316</v>
      </c>
      <c r="F20" s="2">
        <f>C20-C23</f>
        <v>0.24745190662016259</v>
      </c>
      <c r="G20" s="2">
        <f>F20^2</f>
        <v>6.1232446089953665E-2</v>
      </c>
    </row>
    <row r="21" spans="1:7">
      <c r="A21" s="5" t="s">
        <v>61</v>
      </c>
      <c r="B21" s="3">
        <v>1.4999999999999999E-2</v>
      </c>
      <c r="C21" s="2">
        <f t="shared" si="0"/>
        <v>-1.8239087409443189</v>
      </c>
      <c r="D21" s="2">
        <f t="shared" si="1"/>
        <v>3.3266430952930905</v>
      </c>
      <c r="F21" s="2">
        <f>C21-C23</f>
        <v>0.12251317001186246</v>
      </c>
      <c r="G21" s="2">
        <f>F21^2</f>
        <v>1.5009476826355516E-2</v>
      </c>
    </row>
    <row r="22" spans="1:7" ht="14.25" customHeight="1">
      <c r="A22" s="5"/>
      <c r="B22" s="9"/>
      <c r="C22" s="2"/>
      <c r="D22" s="2"/>
    </row>
    <row r="23" spans="1:7">
      <c r="A23" s="6" t="s">
        <v>32</v>
      </c>
      <c r="B23" s="2"/>
      <c r="C23" s="6">
        <f>SUM(C6:C21)/16</f>
        <v>-1.9464219109561813</v>
      </c>
      <c r="D23" s="2"/>
    </row>
    <row r="24" spans="1:7">
      <c r="A24" s="8" t="s">
        <v>20</v>
      </c>
      <c r="B24" s="2"/>
      <c r="C24" s="8">
        <f>10^C23</f>
        <v>1.1313007864722502E-2</v>
      </c>
      <c r="D24" s="2"/>
    </row>
    <row r="25" spans="1:7" ht="14.25" customHeight="1">
      <c r="A25" s="5"/>
      <c r="B25" s="9"/>
      <c r="C25" s="2"/>
      <c r="D25" s="2"/>
    </row>
    <row r="26" spans="1:7">
      <c r="A26" s="11" t="s">
        <v>37</v>
      </c>
      <c r="B26" s="9"/>
      <c r="C26" s="2"/>
      <c r="D26" s="2"/>
      <c r="G26" s="6">
        <f>SUM(G6:G21)</f>
        <v>0.87517326846268906</v>
      </c>
    </row>
    <row r="27" spans="1:7">
      <c r="A27" s="11" t="s">
        <v>38</v>
      </c>
      <c r="B27" s="9"/>
      <c r="C27" s="2"/>
      <c r="D27" s="2"/>
      <c r="G27" s="6">
        <f>G26/15</f>
        <v>5.8344884564179272E-2</v>
      </c>
    </row>
    <row r="28" spans="1:7">
      <c r="A28" s="10" t="s">
        <v>35</v>
      </c>
      <c r="B28" s="9"/>
      <c r="C28" s="2"/>
      <c r="D28" s="2"/>
      <c r="G28" s="2">
        <f>G27^0.5</f>
        <v>0.24154685790583008</v>
      </c>
    </row>
    <row r="29" spans="1:7">
      <c r="A29" s="12" t="s">
        <v>36</v>
      </c>
      <c r="B29" s="9"/>
      <c r="C29" s="2"/>
      <c r="D29" s="2"/>
      <c r="G29" s="8">
        <f>10^G28</f>
        <v>1.7440015151647108</v>
      </c>
    </row>
    <row r="30" spans="1:7">
      <c r="A30" s="2"/>
      <c r="B30" s="2"/>
      <c r="C30" s="2"/>
      <c r="D30" s="2"/>
    </row>
    <row r="31" spans="1:7">
      <c r="A31" s="2" t="s">
        <v>10</v>
      </c>
      <c r="B31" s="2"/>
      <c r="C31" s="2"/>
      <c r="D31" s="2">
        <f>SUM(D6:D21)</f>
        <v>61.492105355667697</v>
      </c>
    </row>
    <row r="32" spans="1:7">
      <c r="A32" s="2" t="s">
        <v>11</v>
      </c>
      <c r="B32" s="2"/>
      <c r="C32" s="2"/>
      <c r="D32" s="2">
        <f>(C23)^2</f>
        <v>3.7885582554503126</v>
      </c>
    </row>
    <row r="33" spans="1:4">
      <c r="A33" s="7" t="s">
        <v>17</v>
      </c>
      <c r="B33" s="2"/>
      <c r="C33" s="2"/>
      <c r="D33" s="6">
        <f>D32*16</f>
        <v>60.616932087205001</v>
      </c>
    </row>
    <row r="34" spans="1:4">
      <c r="A34" s="2" t="s">
        <v>12</v>
      </c>
      <c r="B34" s="2"/>
      <c r="C34" s="2"/>
      <c r="D34" s="2">
        <f>D31-D33</f>
        <v>0.87517326846269583</v>
      </c>
    </row>
    <row r="35" spans="1:4">
      <c r="A35" s="6" t="s">
        <v>18</v>
      </c>
      <c r="B35" s="2"/>
      <c r="C35" s="2"/>
      <c r="D35" s="6">
        <f>D34/15</f>
        <v>5.8344884564179723E-2</v>
      </c>
    </row>
    <row r="36" spans="1:4">
      <c r="A36" s="2" t="s">
        <v>21</v>
      </c>
      <c r="B36" s="2"/>
      <c r="C36" s="2"/>
      <c r="D36" s="2">
        <f>D35^0.5</f>
        <v>0.24154685790583103</v>
      </c>
    </row>
    <row r="37" spans="1:4">
      <c r="A37" s="8" t="s">
        <v>22</v>
      </c>
      <c r="B37" s="2"/>
      <c r="C37" s="2"/>
      <c r="D37" s="8">
        <f>10^D36</f>
        <v>1.7440015151647148</v>
      </c>
    </row>
    <row r="38" spans="1:4">
      <c r="A38" s="2"/>
      <c r="B38" s="2"/>
      <c r="C38" s="2"/>
      <c r="D38" s="2"/>
    </row>
    <row r="39" spans="1:4">
      <c r="A39" s="2" t="s">
        <v>24</v>
      </c>
      <c r="B39" s="2"/>
      <c r="C39" s="2"/>
      <c r="D39" s="2">
        <f>D36^2</f>
        <v>5.8344884564179723E-2</v>
      </c>
    </row>
    <row r="40" spans="1:4">
      <c r="A40" s="2" t="s">
        <v>25</v>
      </c>
      <c r="B40" s="2"/>
      <c r="C40" s="2"/>
      <c r="D40" s="2">
        <f>D39+0.084</f>
        <v>0.14234488456417974</v>
      </c>
    </row>
    <row r="41" spans="1:4">
      <c r="A41" s="2" t="s">
        <v>23</v>
      </c>
      <c r="B41" s="2"/>
      <c r="C41" s="2"/>
      <c r="D41" s="2">
        <f>D40^0.5</f>
        <v>0.37728621040819893</v>
      </c>
    </row>
    <row r="42" spans="1:4">
      <c r="A42" s="8" t="s">
        <v>13</v>
      </c>
      <c r="B42" s="2"/>
      <c r="C42" s="2"/>
      <c r="D42" s="8">
        <f>10^D41</f>
        <v>2.3838899920834682</v>
      </c>
    </row>
    <row r="43" spans="1:4">
      <c r="A43" s="2"/>
      <c r="B43" s="2"/>
      <c r="C43" s="2"/>
      <c r="D43" s="2"/>
    </row>
    <row r="44" spans="1:4">
      <c r="A44" s="2" t="s">
        <v>28</v>
      </c>
      <c r="B44" s="2"/>
      <c r="C44" s="2"/>
      <c r="D44" s="2">
        <f>1.645*D41</f>
        <v>0.62063581612148722</v>
      </c>
    </row>
    <row r="45" spans="1:4">
      <c r="A45" s="2" t="s">
        <v>27</v>
      </c>
      <c r="B45" s="2"/>
      <c r="C45" s="2"/>
      <c r="D45" s="2">
        <f>C23+D44</f>
        <v>-1.3257860948346942</v>
      </c>
    </row>
    <row r="46" spans="1:4">
      <c r="A46" s="8" t="s">
        <v>14</v>
      </c>
      <c r="B46" s="2"/>
      <c r="C46" s="2"/>
      <c r="D46" s="8">
        <f>10^D45</f>
        <v>4.722956060288485E-2</v>
      </c>
    </row>
    <row r="47" spans="1:4">
      <c r="A47" s="2"/>
      <c r="B47" s="2"/>
      <c r="C47" s="2"/>
      <c r="D47" s="2"/>
    </row>
    <row r="48" spans="1:4">
      <c r="A48" s="2" t="s">
        <v>31</v>
      </c>
      <c r="B48" s="2"/>
      <c r="C48" s="2"/>
      <c r="D48" s="2">
        <f>D41^2</f>
        <v>0.14234488456417976</v>
      </c>
    </row>
    <row r="49" spans="1:4">
      <c r="A49" s="2" t="s">
        <v>30</v>
      </c>
      <c r="B49" s="2"/>
      <c r="C49" s="2"/>
      <c r="D49" s="2">
        <f>1.151*D48</f>
        <v>0.1638389621333709</v>
      </c>
    </row>
    <row r="50" spans="1:4">
      <c r="A50" s="2" t="s">
        <v>29</v>
      </c>
      <c r="B50" s="2"/>
      <c r="C50" s="2"/>
      <c r="D50" s="2">
        <f>C23+D49</f>
        <v>-1.7825829488228104</v>
      </c>
    </row>
    <row r="51" spans="1:4">
      <c r="A51" s="8" t="s">
        <v>15</v>
      </c>
      <c r="B51" s="2"/>
      <c r="C51" s="2"/>
      <c r="D51" s="8">
        <f>10^D50</f>
        <v>1.6497458751714034E-2</v>
      </c>
    </row>
    <row r="52" spans="1:4">
      <c r="A52" s="2"/>
      <c r="B52" s="2"/>
      <c r="C52" s="2"/>
      <c r="D52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3"/>
  <sheetViews>
    <sheetView topLeftCell="A16" workbookViewId="0">
      <selection activeCell="G29" sqref="G29"/>
    </sheetView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62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C6-C24</f>
        <v>-0.13661258436340651</v>
      </c>
      <c r="G6" s="2">
        <f>F6^2</f>
        <v>1.8662998206448862E-2</v>
      </c>
    </row>
    <row r="7" spans="1:7">
      <c r="A7" s="5" t="s">
        <v>1</v>
      </c>
      <c r="B7" s="3">
        <v>9.7999999999999997E-3</v>
      </c>
      <c r="C7" s="2">
        <f t="shared" ref="C7:C22" si="0">LOG10(B7)</f>
        <v>-2.0087739243075053</v>
      </c>
      <c r="D7" s="2">
        <f t="shared" ref="D7:D22" si="1">C7^2</f>
        <v>4.0351726789777755</v>
      </c>
      <c r="F7" s="2">
        <f>C7-C24</f>
        <v>-5.9200361054628559E-2</v>
      </c>
      <c r="G7" s="2">
        <f t="shared" ref="G7:G10" si="2">F7^2</f>
        <v>3.5046827489983818E-3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C8-C24</f>
        <v>-0.37832857881140569</v>
      </c>
      <c r="G8" s="2">
        <f t="shared" si="2"/>
        <v>0.143132513545458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C9-C24</f>
        <v>5.3377284208833586E-2</v>
      </c>
      <c r="G9" s="2">
        <f t="shared" si="2"/>
        <v>2.8491344695105955E-3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C10-C24</f>
        <v>-0.11090718412850453</v>
      </c>
      <c r="G10" s="2">
        <f t="shared" si="2"/>
        <v>1.2300403491314008E-2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C11-C24</f>
        <v>0.10490960071793864</v>
      </c>
      <c r="G11" s="2">
        <f>F11^2</f>
        <v>1.1006024322797313E-2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C12-C24</f>
        <v>4.6483576260933246E-2</v>
      </c>
      <c r="G12" s="2">
        <f>F12^2</f>
        <v>2.1607228620059969E-3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C13-C24</f>
        <v>0.15639943928472655</v>
      </c>
      <c r="G13" s="2">
        <f>F13^2</f>
        <v>2.4460784608576865E-2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C14-C24</f>
        <v>0.42669481797253916</v>
      </c>
      <c r="G14" s="2">
        <f>F14^2</f>
        <v>0.18206846768461832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C15-C24</f>
        <v>-5.0426436747123216E-2</v>
      </c>
      <c r="G15" s="2">
        <f>F15^2</f>
        <v>2.5428255230116187E-3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C16-C24</f>
        <v>-5.1034579604658514E-3</v>
      </c>
      <c r="G16" s="2">
        <f>F16^2</f>
        <v>2.6045283154242267E-5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C17-C24</f>
        <v>0.25060355891685804</v>
      </c>
      <c r="G17" s="2">
        <f>F17^2</f>
        <v>6.2802143741795144E-2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C18-C24</f>
        <v>-0.57330518202746061</v>
      </c>
      <c r="G18" s="2">
        <f>F18^2</f>
        <v>0.32867883173953977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C19-C24</f>
        <v>-5.0426436747123216E-2</v>
      </c>
      <c r="G19" s="2">
        <f>F19^2</f>
        <v>2.5428255230116187E-3</v>
      </c>
    </row>
    <row r="20" spans="1:7">
      <c r="A20" s="5" t="s">
        <v>58</v>
      </c>
      <c r="B20" s="3">
        <v>0.02</v>
      </c>
      <c r="C20" s="2">
        <f t="shared" si="0"/>
        <v>-1.6989700043360187</v>
      </c>
      <c r="D20" s="2">
        <f t="shared" si="1"/>
        <v>2.8864990756335316</v>
      </c>
      <c r="F20" s="2">
        <f>C20-C24</f>
        <v>0.25060355891685804</v>
      </c>
      <c r="G20" s="2">
        <f>F20^2</f>
        <v>6.2802143741795144E-2</v>
      </c>
    </row>
    <row r="21" spans="1:7">
      <c r="A21" s="5" t="s">
        <v>61</v>
      </c>
      <c r="B21" s="3">
        <v>1.4999999999999999E-2</v>
      </c>
      <c r="C21" s="2">
        <f t="shared" si="0"/>
        <v>-1.8239087409443189</v>
      </c>
      <c r="D21" s="2">
        <f t="shared" si="1"/>
        <v>3.3266430952930905</v>
      </c>
      <c r="F21" s="2">
        <f>C21-C24</f>
        <v>0.12566482230855791</v>
      </c>
      <c r="G21" s="2">
        <f>F21^2</f>
        <v>1.5791647565841435E-2</v>
      </c>
    </row>
    <row r="22" spans="1:7">
      <c r="A22" s="5" t="s">
        <v>63</v>
      </c>
      <c r="B22" s="3">
        <v>0.01</v>
      </c>
      <c r="C22" s="2">
        <f t="shared" si="0"/>
        <v>-2</v>
      </c>
      <c r="D22" s="2">
        <f t="shared" si="1"/>
        <v>4</v>
      </c>
      <c r="F22" s="2">
        <f>C22-C24</f>
        <v>-5.0426436747123216E-2</v>
      </c>
      <c r="G22" s="2">
        <f>F22^2</f>
        <v>2.5428255230116187E-3</v>
      </c>
    </row>
    <row r="23" spans="1:7" ht="14.25" customHeight="1">
      <c r="A23" s="5"/>
      <c r="B23" s="9"/>
      <c r="C23" s="2"/>
      <c r="D23" s="2"/>
    </row>
    <row r="24" spans="1:7">
      <c r="A24" s="6" t="s">
        <v>32</v>
      </c>
      <c r="B24" s="2"/>
      <c r="C24" s="6">
        <f>SUM(C6:C22)/17</f>
        <v>-1.9495735632528768</v>
      </c>
      <c r="D24" s="2"/>
    </row>
    <row r="25" spans="1:7">
      <c r="A25" s="8" t="s">
        <v>20</v>
      </c>
      <c r="B25" s="2"/>
      <c r="C25" s="8">
        <f>10^C24</f>
        <v>1.1231207130300009E-2</v>
      </c>
      <c r="D25" s="2"/>
    </row>
    <row r="26" spans="1:7" ht="14.25" customHeight="1">
      <c r="A26" s="5"/>
      <c r="B26" s="9"/>
      <c r="C26" s="2"/>
      <c r="D26" s="2"/>
    </row>
    <row r="27" spans="1:7">
      <c r="A27" s="11" t="s">
        <v>37</v>
      </c>
      <c r="B27" s="9"/>
      <c r="C27" s="2"/>
      <c r="D27" s="2"/>
      <c r="G27" s="6">
        <f>SUM(G6:G22)</f>
        <v>0.87787502058088906</v>
      </c>
    </row>
    <row r="28" spans="1:7">
      <c r="A28" s="11" t="s">
        <v>38</v>
      </c>
      <c r="B28" s="9"/>
      <c r="C28" s="2"/>
      <c r="D28" s="2"/>
      <c r="G28" s="6">
        <f>G27/16</f>
        <v>5.4867188786305567E-2</v>
      </c>
    </row>
    <row r="29" spans="1:7">
      <c r="A29" s="10" t="s">
        <v>35</v>
      </c>
      <c r="B29" s="9"/>
      <c r="C29" s="2"/>
      <c r="D29" s="2"/>
      <c r="G29" s="2">
        <f>G28^0.5</f>
        <v>0.2342374623887169</v>
      </c>
    </row>
    <row r="30" spans="1:7">
      <c r="A30" s="12" t="s">
        <v>36</v>
      </c>
      <c r="B30" s="9"/>
      <c r="C30" s="2"/>
      <c r="D30" s="2"/>
      <c r="G30" s="8">
        <f>10^G29</f>
        <v>1.7148947168077531</v>
      </c>
    </row>
    <row r="31" spans="1:7">
      <c r="A31" s="2"/>
      <c r="B31" s="2"/>
      <c r="C31" s="2"/>
      <c r="D31" s="2"/>
    </row>
    <row r="32" spans="1:7">
      <c r="A32" s="2" t="s">
        <v>10</v>
      </c>
      <c r="B32" s="2"/>
      <c r="C32" s="2"/>
      <c r="D32" s="2">
        <f>SUM(D6:D22)</f>
        <v>65.49210535566769</v>
      </c>
    </row>
    <row r="33" spans="1:4">
      <c r="A33" s="2" t="s">
        <v>11</v>
      </c>
      <c r="B33" s="2"/>
      <c r="C33" s="2"/>
      <c r="D33" s="2">
        <f>(C24)^2</f>
        <v>3.8008370785345189</v>
      </c>
    </row>
    <row r="34" spans="1:4">
      <c r="A34" s="7" t="s">
        <v>17</v>
      </c>
      <c r="B34" s="2"/>
      <c r="C34" s="2"/>
      <c r="D34" s="6">
        <f>D33*17</f>
        <v>64.614230335086816</v>
      </c>
    </row>
    <row r="35" spans="1:4">
      <c r="A35" s="2" t="s">
        <v>12</v>
      </c>
      <c r="B35" s="2"/>
      <c r="C35" s="2"/>
      <c r="D35" s="2">
        <f>D32-D34</f>
        <v>0.87787502058087341</v>
      </c>
    </row>
    <row r="36" spans="1:4">
      <c r="A36" s="6" t="s">
        <v>18</v>
      </c>
      <c r="B36" s="2"/>
      <c r="C36" s="2"/>
      <c r="D36" s="6">
        <f>D35/16</f>
        <v>5.4867188786304588E-2</v>
      </c>
    </row>
    <row r="37" spans="1:4">
      <c r="A37" s="2" t="s">
        <v>21</v>
      </c>
      <c r="B37" s="2"/>
      <c r="C37" s="2"/>
      <c r="D37" s="2">
        <f>D36^0.5</f>
        <v>0.23423746238871482</v>
      </c>
    </row>
    <row r="38" spans="1:4">
      <c r="A38" s="8" t="s">
        <v>22</v>
      </c>
      <c r="B38" s="2"/>
      <c r="C38" s="2"/>
      <c r="D38" s="8">
        <f>10^D37</f>
        <v>1.7148947168077449</v>
      </c>
    </row>
    <row r="39" spans="1:4">
      <c r="A39" s="2"/>
      <c r="B39" s="2"/>
      <c r="C39" s="2"/>
      <c r="D39" s="2"/>
    </row>
    <row r="40" spans="1:4">
      <c r="A40" s="2" t="s">
        <v>24</v>
      </c>
      <c r="B40" s="2"/>
      <c r="C40" s="2"/>
      <c r="D40" s="2">
        <f>D37^2</f>
        <v>5.4867188786304588E-2</v>
      </c>
    </row>
    <row r="41" spans="1:4">
      <c r="A41" s="2" t="s">
        <v>25</v>
      </c>
      <c r="B41" s="2"/>
      <c r="C41" s="2"/>
      <c r="D41" s="2">
        <f>D40+0.084</f>
        <v>0.13886718878630461</v>
      </c>
    </row>
    <row r="42" spans="1:4">
      <c r="A42" s="2" t="s">
        <v>23</v>
      </c>
      <c r="B42" s="2"/>
      <c r="C42" s="2"/>
      <c r="D42" s="2">
        <f>D41^0.5</f>
        <v>0.37264888136998964</v>
      </c>
    </row>
    <row r="43" spans="1:4">
      <c r="A43" s="8" t="s">
        <v>13</v>
      </c>
      <c r="B43" s="2"/>
      <c r="C43" s="2"/>
      <c r="D43" s="8">
        <f>10^D42</f>
        <v>2.3585706037478258</v>
      </c>
    </row>
    <row r="44" spans="1:4">
      <c r="A44" s="2"/>
      <c r="B44" s="2"/>
      <c r="C44" s="2"/>
      <c r="D44" s="2"/>
    </row>
    <row r="45" spans="1:4">
      <c r="A45" s="2" t="s">
        <v>28</v>
      </c>
      <c r="B45" s="2"/>
      <c r="C45" s="2"/>
      <c r="D45" s="2">
        <f>1.645*D42</f>
        <v>0.613007409853633</v>
      </c>
    </row>
    <row r="46" spans="1:4">
      <c r="A46" s="2" t="s">
        <v>27</v>
      </c>
      <c r="B46" s="2"/>
      <c r="C46" s="2"/>
      <c r="D46" s="2">
        <f>C24+D45</f>
        <v>-1.3365661533992439</v>
      </c>
    </row>
    <row r="47" spans="1:4">
      <c r="A47" s="8" t="s">
        <v>14</v>
      </c>
      <c r="B47" s="2"/>
      <c r="C47" s="2"/>
      <c r="D47" s="8">
        <f>10^D46</f>
        <v>4.6071658522985608E-2</v>
      </c>
    </row>
    <row r="48" spans="1:4">
      <c r="A48" s="2"/>
      <c r="B48" s="2"/>
      <c r="C48" s="2"/>
      <c r="D48" s="2"/>
    </row>
    <row r="49" spans="1:4">
      <c r="A49" s="2" t="s">
        <v>31</v>
      </c>
      <c r="B49" s="2"/>
      <c r="C49" s="2"/>
      <c r="D49" s="2">
        <f>D42^2</f>
        <v>0.13886718878630461</v>
      </c>
    </row>
    <row r="50" spans="1:4">
      <c r="A50" s="2" t="s">
        <v>30</v>
      </c>
      <c r="B50" s="2"/>
      <c r="C50" s="2"/>
      <c r="D50" s="2">
        <f>1.151*D49</f>
        <v>0.15983613429303661</v>
      </c>
    </row>
    <row r="51" spans="1:4">
      <c r="A51" s="2" t="s">
        <v>29</v>
      </c>
      <c r="B51" s="2"/>
      <c r="C51" s="2"/>
      <c r="D51" s="2">
        <f>C24+D50</f>
        <v>-1.7897374289598402</v>
      </c>
    </row>
    <row r="52" spans="1:4">
      <c r="A52" s="8" t="s">
        <v>15</v>
      </c>
      <c r="B52" s="2"/>
      <c r="C52" s="2"/>
      <c r="D52" s="8">
        <f>10^D51</f>
        <v>1.6227909275047758E-2</v>
      </c>
    </row>
    <row r="53" spans="1:4">
      <c r="A53" s="2"/>
      <c r="B53" s="2"/>
      <c r="C53" s="2"/>
      <c r="D53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4"/>
  <sheetViews>
    <sheetView topLeftCell="A16" workbookViewId="0">
      <selection activeCell="C26" sqref="C26"/>
    </sheetView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64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C6-C25</f>
        <v>-0.13381111565523307</v>
      </c>
      <c r="G6" s="2">
        <f>F6^2</f>
        <v>1.7905414672898162E-2</v>
      </c>
    </row>
    <row r="7" spans="1:7">
      <c r="A7" s="5" t="s">
        <v>1</v>
      </c>
      <c r="B7" s="3">
        <v>9.7999999999999997E-3</v>
      </c>
      <c r="C7" s="2">
        <f t="shared" ref="C7:C23" si="0">LOG10(B7)</f>
        <v>-2.0087739243075053</v>
      </c>
      <c r="D7" s="2">
        <f t="shared" ref="D7:D23" si="1">C7^2</f>
        <v>4.0351726789777755</v>
      </c>
      <c r="F7" s="2">
        <f>C7-C25</f>
        <v>-5.6398892346455121E-2</v>
      </c>
      <c r="G7" s="2">
        <f t="shared" ref="G7:G10" si="2">F7^2</f>
        <v>3.1808350579070341E-3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C8-C25</f>
        <v>-0.37552711010323225</v>
      </c>
      <c r="G8" s="2">
        <f t="shared" si="2"/>
        <v>0.14102061042248512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C9-C25</f>
        <v>5.6178752917007024E-2</v>
      </c>
      <c r="G9" s="2">
        <f t="shared" si="2"/>
        <v>3.1560522793101253E-3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C10-C25</f>
        <v>-0.10810571542033109</v>
      </c>
      <c r="G10" s="2">
        <f t="shared" si="2"/>
        <v>1.1686845706541613E-2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C11-C25</f>
        <v>0.10771106942611208</v>
      </c>
      <c r="G11" s="2">
        <f>F11^2</f>
        <v>1.1601674476916736E-2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C12-C25</f>
        <v>4.9285044969106684E-2</v>
      </c>
      <c r="G12" s="2">
        <f>F12^2</f>
        <v>2.4290156576068679E-3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C13-C25</f>
        <v>0.15920090799289999</v>
      </c>
      <c r="G13" s="2">
        <f>F13^2</f>
        <v>2.5344929105763806E-2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C14-C25</f>
        <v>0.4294962866807126</v>
      </c>
      <c r="G14" s="2">
        <f>F14^2</f>
        <v>0.18446706027252086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C15-C25</f>
        <v>-4.7624968038949778E-2</v>
      </c>
      <c r="G15" s="2">
        <f>F15^2</f>
        <v>2.2681375807109879E-3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C16-C25</f>
        <v>-2.3019892522924135E-3</v>
      </c>
      <c r="G16" s="2">
        <f>F16^2</f>
        <v>5.2991545176697846E-6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C17-C25</f>
        <v>0.25340502762503148</v>
      </c>
      <c r="G17" s="2">
        <f>F17^2</f>
        <v>6.4214108025642966E-2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C18-C25</f>
        <v>-0.57050371331928718</v>
      </c>
      <c r="G18" s="2">
        <f>F18^2</f>
        <v>0.32547448691109543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C19-C25</f>
        <v>-4.7624968038949778E-2</v>
      </c>
      <c r="G19" s="2">
        <f>F19^2</f>
        <v>2.2681375807109879E-3</v>
      </c>
    </row>
    <row r="20" spans="1:7">
      <c r="A20" s="5" t="s">
        <v>58</v>
      </c>
      <c r="B20" s="3">
        <v>0.02</v>
      </c>
      <c r="C20" s="2">
        <f t="shared" si="0"/>
        <v>-1.6989700043360187</v>
      </c>
      <c r="D20" s="2">
        <f t="shared" si="1"/>
        <v>2.8864990756335316</v>
      </c>
      <c r="F20" s="2">
        <f>C20-C25</f>
        <v>0.25340502762503148</v>
      </c>
      <c r="G20" s="2">
        <f>F20^2</f>
        <v>6.4214108025642966E-2</v>
      </c>
    </row>
    <row r="21" spans="1:7">
      <c r="A21" s="5" t="s">
        <v>61</v>
      </c>
      <c r="B21" s="3">
        <v>1.4999999999999999E-2</v>
      </c>
      <c r="C21" s="2">
        <f t="shared" si="0"/>
        <v>-1.8239087409443189</v>
      </c>
      <c r="D21" s="2">
        <f t="shared" si="1"/>
        <v>3.3266430952930905</v>
      </c>
      <c r="F21" s="2">
        <f>C21-C25</f>
        <v>0.12846629101673135</v>
      </c>
      <c r="G21" s="2">
        <f>F21^2</f>
        <v>1.6503587927595511E-2</v>
      </c>
    </row>
    <row r="22" spans="1:7">
      <c r="A22" s="5" t="s">
        <v>63</v>
      </c>
      <c r="B22" s="3">
        <v>0.01</v>
      </c>
      <c r="C22" s="2">
        <f t="shared" si="0"/>
        <v>-2</v>
      </c>
      <c r="D22" s="2">
        <f t="shared" si="1"/>
        <v>4</v>
      </c>
      <c r="F22" s="2">
        <f>C22-C25</f>
        <v>-4.7624968038949778E-2</v>
      </c>
      <c r="G22" s="2">
        <f>F22^2</f>
        <v>2.2681375807109879E-3</v>
      </c>
    </row>
    <row r="23" spans="1:7">
      <c r="A23" s="5" t="s">
        <v>65</v>
      </c>
      <c r="B23" s="3">
        <v>0.01</v>
      </c>
      <c r="C23" s="2">
        <f t="shared" si="0"/>
        <v>-2</v>
      </c>
      <c r="D23" s="2">
        <f t="shared" si="1"/>
        <v>4</v>
      </c>
      <c r="F23" s="2">
        <f>C23-C25</f>
        <v>-4.7624968038949778E-2</v>
      </c>
      <c r="G23" s="2">
        <f>F23^2</f>
        <v>2.2681375807109879E-3</v>
      </c>
    </row>
    <row r="24" spans="1:7" ht="14.25" customHeight="1">
      <c r="A24" s="5"/>
      <c r="B24" s="9"/>
      <c r="C24" s="2"/>
      <c r="D24" s="2"/>
    </row>
    <row r="25" spans="1:7">
      <c r="A25" s="6" t="s">
        <v>32</v>
      </c>
      <c r="B25" s="2"/>
      <c r="C25" s="6">
        <f>SUM(C6:C23)/18</f>
        <v>-1.9523750319610502</v>
      </c>
      <c r="D25" s="2"/>
    </row>
    <row r="26" spans="1:7">
      <c r="A26" s="8" t="s">
        <v>20</v>
      </c>
      <c r="B26" s="2"/>
      <c r="C26" s="8">
        <f>10^C25</f>
        <v>1.1158992046439926E-2</v>
      </c>
      <c r="D26" s="2"/>
    </row>
    <row r="27" spans="1:7" ht="14.25" customHeight="1">
      <c r="A27" s="5"/>
      <c r="B27" s="9"/>
      <c r="C27" s="2"/>
      <c r="D27" s="2"/>
    </row>
    <row r="28" spans="1:7">
      <c r="A28" s="11" t="s">
        <v>37</v>
      </c>
      <c r="B28" s="9"/>
      <c r="C28" s="2"/>
      <c r="D28" s="2"/>
      <c r="G28" s="6">
        <f>SUM(G6:G23)</f>
        <v>0.88027657801928882</v>
      </c>
    </row>
    <row r="29" spans="1:7">
      <c r="A29" s="11" t="s">
        <v>38</v>
      </c>
      <c r="B29" s="9"/>
      <c r="C29" s="2"/>
      <c r="D29" s="2"/>
      <c r="G29" s="6">
        <f>G28/17</f>
        <v>5.1780975177605222E-2</v>
      </c>
    </row>
    <row r="30" spans="1:7">
      <c r="A30" s="10" t="s">
        <v>35</v>
      </c>
      <c r="B30" s="9"/>
      <c r="C30" s="2"/>
      <c r="D30" s="2"/>
      <c r="G30" s="2">
        <f>G29^0.5</f>
        <v>0.22755433456123225</v>
      </c>
    </row>
    <row r="31" spans="1:7">
      <c r="A31" s="12" t="s">
        <v>36</v>
      </c>
      <c r="B31" s="9"/>
      <c r="C31" s="2"/>
      <c r="D31" s="2"/>
      <c r="G31" s="8">
        <f>10^G30</f>
        <v>1.6887071203356794</v>
      </c>
    </row>
    <row r="32" spans="1:7">
      <c r="A32" s="2"/>
      <c r="B32" s="2"/>
      <c r="C32" s="2"/>
      <c r="D32" s="2"/>
    </row>
    <row r="33" spans="1:4">
      <c r="A33" s="2" t="s">
        <v>10</v>
      </c>
      <c r="B33" s="2"/>
      <c r="C33" s="2"/>
      <c r="D33" s="2">
        <f>SUM(D6:D23)</f>
        <v>69.49210535566769</v>
      </c>
    </row>
    <row r="34" spans="1:4">
      <c r="A34" s="2" t="s">
        <v>11</v>
      </c>
      <c r="B34" s="2"/>
      <c r="C34" s="2"/>
      <c r="D34" s="2">
        <f>(C25)^2</f>
        <v>3.8117682654249121</v>
      </c>
    </row>
    <row r="35" spans="1:4">
      <c r="A35" s="7" t="s">
        <v>17</v>
      </c>
      <c r="B35" s="2"/>
      <c r="C35" s="2"/>
      <c r="D35" s="6">
        <f>D34*18</f>
        <v>68.611828777648412</v>
      </c>
    </row>
    <row r="36" spans="1:4">
      <c r="A36" s="2" t="s">
        <v>12</v>
      </c>
      <c r="B36" s="2"/>
      <c r="C36" s="2"/>
      <c r="D36" s="2">
        <f>D33-D35</f>
        <v>0.88027657801927717</v>
      </c>
    </row>
    <row r="37" spans="1:4">
      <c r="A37" s="6" t="s">
        <v>18</v>
      </c>
      <c r="B37" s="2"/>
      <c r="C37" s="2"/>
      <c r="D37" s="6">
        <f>D36/17</f>
        <v>5.1780975177604542E-2</v>
      </c>
    </row>
    <row r="38" spans="1:4">
      <c r="A38" s="2" t="s">
        <v>21</v>
      </c>
      <c r="B38" s="2"/>
      <c r="C38" s="2"/>
      <c r="D38" s="2">
        <f>D37^0.5</f>
        <v>0.22755433456123075</v>
      </c>
    </row>
    <row r="39" spans="1:4">
      <c r="A39" s="8" t="s">
        <v>22</v>
      </c>
      <c r="B39" s="2"/>
      <c r="C39" s="2"/>
      <c r="D39" s="8">
        <f>10^D38</f>
        <v>1.6887071203356736</v>
      </c>
    </row>
    <row r="40" spans="1:4">
      <c r="A40" s="2"/>
      <c r="B40" s="2"/>
      <c r="C40" s="2"/>
      <c r="D40" s="2"/>
    </row>
    <row r="41" spans="1:4">
      <c r="A41" s="2" t="s">
        <v>24</v>
      </c>
      <c r="B41" s="2"/>
      <c r="C41" s="2"/>
      <c r="D41" s="2">
        <f>D38^2</f>
        <v>5.1780975177604535E-2</v>
      </c>
    </row>
    <row r="42" spans="1:4">
      <c r="A42" s="2" t="s">
        <v>25</v>
      </c>
      <c r="B42" s="2"/>
      <c r="C42" s="2"/>
      <c r="D42" s="2">
        <f>D41+0.084</f>
        <v>0.13578097517760454</v>
      </c>
    </row>
    <row r="43" spans="1:4">
      <c r="A43" s="2" t="s">
        <v>23</v>
      </c>
      <c r="B43" s="2"/>
      <c r="C43" s="2"/>
      <c r="D43" s="2">
        <f>D42^0.5</f>
        <v>0.36848470141595369</v>
      </c>
    </row>
    <row r="44" spans="1:4">
      <c r="A44" s="8" t="s">
        <v>13</v>
      </c>
      <c r="B44" s="2"/>
      <c r="C44" s="2"/>
      <c r="D44" s="8">
        <f>10^D43</f>
        <v>2.3360638099046231</v>
      </c>
    </row>
    <row r="45" spans="1:4">
      <c r="A45" s="2"/>
      <c r="B45" s="2"/>
      <c r="C45" s="2"/>
      <c r="D45" s="2"/>
    </row>
    <row r="46" spans="1:4">
      <c r="A46" s="2" t="s">
        <v>28</v>
      </c>
      <c r="B46" s="2"/>
      <c r="C46" s="2"/>
      <c r="D46" s="2">
        <f>1.645*D43</f>
        <v>0.60615733382924386</v>
      </c>
    </row>
    <row r="47" spans="1:4">
      <c r="A47" s="2" t="s">
        <v>27</v>
      </c>
      <c r="B47" s="2"/>
      <c r="C47" s="2"/>
      <c r="D47" s="2">
        <f>C25+D46</f>
        <v>-1.3462176981318064</v>
      </c>
    </row>
    <row r="48" spans="1:4">
      <c r="A48" s="8" t="s">
        <v>14</v>
      </c>
      <c r="B48" s="2"/>
      <c r="C48" s="2"/>
      <c r="D48" s="8">
        <f>10^D47</f>
        <v>4.5059078096925283E-2</v>
      </c>
    </row>
    <row r="49" spans="1:4">
      <c r="A49" s="2"/>
      <c r="B49" s="2"/>
      <c r="C49" s="2"/>
      <c r="D49" s="2"/>
    </row>
    <row r="50" spans="1:4">
      <c r="A50" s="2" t="s">
        <v>31</v>
      </c>
      <c r="B50" s="2"/>
      <c r="C50" s="2"/>
      <c r="D50" s="2">
        <f>D43^2</f>
        <v>0.13578097517760454</v>
      </c>
    </row>
    <row r="51" spans="1:4">
      <c r="A51" s="2" t="s">
        <v>30</v>
      </c>
      <c r="B51" s="2"/>
      <c r="C51" s="2"/>
      <c r="D51" s="2">
        <f>1.151*D50</f>
        <v>0.15628390242942283</v>
      </c>
    </row>
    <row r="52" spans="1:4">
      <c r="A52" s="2" t="s">
        <v>29</v>
      </c>
      <c r="B52" s="2"/>
      <c r="C52" s="2"/>
      <c r="D52" s="2">
        <f>C25+D51</f>
        <v>-1.7960911295316273</v>
      </c>
    </row>
    <row r="53" spans="1:4">
      <c r="A53" s="8" t="s">
        <v>15</v>
      </c>
      <c r="B53" s="2"/>
      <c r="C53" s="2"/>
      <c r="D53" s="8">
        <f>10^D52</f>
        <v>1.5992224229652664E-2</v>
      </c>
    </row>
    <row r="54" spans="1:4">
      <c r="A54" s="2"/>
      <c r="B54" s="2"/>
      <c r="C54" s="2"/>
      <c r="D54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5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66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C6-C26</f>
        <v>-0.14714822237233993</v>
      </c>
      <c r="G6" s="2">
        <f>F6^2</f>
        <v>2.1652599347339603E-2</v>
      </c>
    </row>
    <row r="7" spans="1:7">
      <c r="A7" s="5" t="s">
        <v>1</v>
      </c>
      <c r="B7" s="3">
        <v>9.7999999999999997E-3</v>
      </c>
      <c r="C7" s="2">
        <f t="shared" ref="C7:C24" si="0">LOG10(B7)</f>
        <v>-2.0087739243075053</v>
      </c>
      <c r="D7" s="2">
        <f t="shared" ref="D7:D24" si="1">C7^2</f>
        <v>4.0351726789777755</v>
      </c>
      <c r="F7" s="2">
        <f>C7-C26</f>
        <v>-6.9735999063561982E-2</v>
      </c>
      <c r="G7" s="2">
        <f t="shared" ref="G7:G10" si="2">F7^2</f>
        <v>4.8631095653931177E-3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C8-C26</f>
        <v>-0.38886421682033911</v>
      </c>
      <c r="G8" s="2">
        <f t="shared" si="2"/>
        <v>0.15121537912329572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C9-C26</f>
        <v>4.2841646199900163E-2</v>
      </c>
      <c r="G9" s="2">
        <f t="shared" si="2"/>
        <v>1.8354066491174201E-3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C10-C26</f>
        <v>-0.12144282213743796</v>
      </c>
      <c r="G10" s="2">
        <f t="shared" si="2"/>
        <v>1.4748359048705391E-2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C11-C26</f>
        <v>9.4373962709005221E-2</v>
      </c>
      <c r="G11" s="2">
        <f>F11^2</f>
        <v>8.9064448374007073E-3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C12-C26</f>
        <v>3.5947938251999823E-2</v>
      </c>
      <c r="G12" s="2">
        <f>F12^2</f>
        <v>1.292254264569592E-3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C13-C26</f>
        <v>0.14586380127579313</v>
      </c>
      <c r="G13" s="2">
        <f>F13^2</f>
        <v>2.1276248522624067E-2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C14-C26</f>
        <v>0.41615917996360574</v>
      </c>
      <c r="G14" s="2">
        <f>F14^2</f>
        <v>0.1731884630679808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C15-C26</f>
        <v>-6.0962074756056639E-2</v>
      </c>
      <c r="G15" s="2">
        <f>F15^2</f>
        <v>3.716374558563038E-3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C16-C26</f>
        <v>-1.5639095969399275E-2</v>
      </c>
      <c r="G16" s="2">
        <f>F16^2</f>
        <v>2.4458132274008065E-4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C17-C26</f>
        <v>0.24006792090792461</v>
      </c>
      <c r="G17" s="2">
        <f>F17^2</f>
        <v>5.763260664905355E-2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C18-C26</f>
        <v>-0.58384082003639404</v>
      </c>
      <c r="G18" s="2">
        <f>F18^2</f>
        <v>0.34087010314076904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C19-C26</f>
        <v>-6.0962074756056639E-2</v>
      </c>
      <c r="G19" s="2">
        <f>F19^2</f>
        <v>3.716374558563038E-3</v>
      </c>
    </row>
    <row r="20" spans="1:7">
      <c r="A20" s="5" t="s">
        <v>58</v>
      </c>
      <c r="B20" s="3">
        <v>0.02</v>
      </c>
      <c r="C20" s="2">
        <f t="shared" si="0"/>
        <v>-1.6989700043360187</v>
      </c>
      <c r="D20" s="2">
        <f t="shared" si="1"/>
        <v>2.8864990756335316</v>
      </c>
      <c r="F20" s="2">
        <f>C20-C26</f>
        <v>0.24006792090792461</v>
      </c>
      <c r="G20" s="2">
        <f>F20^2</f>
        <v>5.763260664905355E-2</v>
      </c>
    </row>
    <row r="21" spans="1:7">
      <c r="A21" s="5" t="s">
        <v>61</v>
      </c>
      <c r="B21" s="3">
        <v>1.4999999999999999E-2</v>
      </c>
      <c r="C21" s="2">
        <f t="shared" si="0"/>
        <v>-1.8239087409443189</v>
      </c>
      <c r="D21" s="2">
        <f t="shared" si="1"/>
        <v>3.3266430952930905</v>
      </c>
      <c r="F21" s="2">
        <f>C21-C26</f>
        <v>0.11512918429962449</v>
      </c>
      <c r="G21" s="2">
        <f>F21^2</f>
        <v>1.3254729077496901E-2</v>
      </c>
    </row>
    <row r="22" spans="1:7">
      <c r="A22" s="5" t="s">
        <v>63</v>
      </c>
      <c r="B22" s="3">
        <v>0.01</v>
      </c>
      <c r="C22" s="2">
        <f t="shared" si="0"/>
        <v>-2</v>
      </c>
      <c r="D22" s="2">
        <f t="shared" si="1"/>
        <v>4</v>
      </c>
      <c r="F22" s="2">
        <f>C22-C26</f>
        <v>-6.0962074756056639E-2</v>
      </c>
      <c r="G22" s="2">
        <f>F22^2</f>
        <v>3.716374558563038E-3</v>
      </c>
    </row>
    <row r="23" spans="1:7">
      <c r="A23" s="5" t="s">
        <v>65</v>
      </c>
      <c r="B23" s="3">
        <v>0.01</v>
      </c>
      <c r="C23" s="2">
        <f t="shared" si="0"/>
        <v>-2</v>
      </c>
      <c r="D23" s="2">
        <f t="shared" si="1"/>
        <v>4</v>
      </c>
      <c r="F23" s="2">
        <f>C23-C26</f>
        <v>-6.0962074756056639E-2</v>
      </c>
      <c r="G23" s="2">
        <f>F23^2</f>
        <v>3.716374558563038E-3</v>
      </c>
    </row>
    <row r="24" spans="1:7">
      <c r="A24" s="5" t="s">
        <v>67</v>
      </c>
      <c r="B24" s="3">
        <v>0.02</v>
      </c>
      <c r="C24" s="2">
        <f t="shared" si="0"/>
        <v>-1.6989700043360187</v>
      </c>
      <c r="D24" s="2">
        <f t="shared" si="1"/>
        <v>2.8864990756335316</v>
      </c>
      <c r="F24" s="2">
        <f>C24-C26</f>
        <v>0.24006792090792461</v>
      </c>
      <c r="G24" s="2">
        <f>F24^2</f>
        <v>5.763260664905355E-2</v>
      </c>
    </row>
    <row r="25" spans="1:7" ht="14.25" customHeight="1">
      <c r="A25" s="5"/>
      <c r="B25" s="9"/>
      <c r="C25" s="2"/>
      <c r="D25" s="2"/>
    </row>
    <row r="26" spans="1:7">
      <c r="A26" s="6" t="s">
        <v>32</v>
      </c>
      <c r="B26" s="2"/>
      <c r="C26" s="6">
        <f>SUM(C6:C24)/19</f>
        <v>-1.9390379252439434</v>
      </c>
      <c r="D26" s="2"/>
    </row>
    <row r="27" spans="1:7">
      <c r="A27" s="8" t="s">
        <v>20</v>
      </c>
      <c r="B27" s="2"/>
      <c r="C27" s="8">
        <f>10^C26</f>
        <v>1.1506998984208214E-2</v>
      </c>
      <c r="D27" s="2"/>
    </row>
    <row r="28" spans="1:7" ht="14.25" customHeight="1">
      <c r="A28" s="5"/>
      <c r="B28" s="9"/>
      <c r="C28" s="2"/>
      <c r="D28" s="2"/>
    </row>
    <row r="29" spans="1:7">
      <c r="A29" s="11" t="s">
        <v>37</v>
      </c>
      <c r="B29" s="9"/>
      <c r="C29" s="2"/>
      <c r="D29" s="2"/>
      <c r="G29" s="6">
        <f>SUM(G6:G24)</f>
        <v>0.94111099614884519</v>
      </c>
    </row>
    <row r="30" spans="1:7">
      <c r="A30" s="11" t="s">
        <v>38</v>
      </c>
      <c r="B30" s="9"/>
      <c r="C30" s="2"/>
      <c r="D30" s="2"/>
      <c r="G30" s="6">
        <f>G29/18</f>
        <v>5.2283944230491403E-2</v>
      </c>
    </row>
    <row r="31" spans="1:7">
      <c r="A31" s="10" t="s">
        <v>35</v>
      </c>
      <c r="B31" s="9"/>
      <c r="C31" s="2"/>
      <c r="D31" s="2"/>
      <c r="G31" s="2">
        <f>G30^0.5</f>
        <v>0.22865682633696158</v>
      </c>
    </row>
    <row r="32" spans="1:7">
      <c r="A32" s="12" t="s">
        <v>36</v>
      </c>
      <c r="B32" s="9"/>
      <c r="C32" s="2"/>
      <c r="D32" s="2"/>
      <c r="G32" s="8">
        <f>10^G31</f>
        <v>1.6929994863164815</v>
      </c>
    </row>
    <row r="33" spans="1:4">
      <c r="A33" s="2"/>
      <c r="B33" s="2"/>
      <c r="C33" s="2"/>
      <c r="D33" s="2"/>
    </row>
    <row r="34" spans="1:4">
      <c r="A34" s="2" t="s">
        <v>10</v>
      </c>
      <c r="B34" s="2"/>
      <c r="C34" s="2"/>
      <c r="D34" s="2">
        <f>SUM(D6:D24)</f>
        <v>72.378604431301227</v>
      </c>
    </row>
    <row r="35" spans="1:4">
      <c r="A35" s="2" t="s">
        <v>11</v>
      </c>
      <c r="B35" s="2"/>
      <c r="C35" s="2"/>
      <c r="D35" s="2">
        <f>(C26)^2</f>
        <v>3.7598680755343366</v>
      </c>
    </row>
    <row r="36" spans="1:4">
      <c r="A36" s="7" t="s">
        <v>17</v>
      </c>
      <c r="B36" s="2"/>
      <c r="C36" s="2"/>
      <c r="D36" s="6">
        <f>D35*19</f>
        <v>71.43749343515239</v>
      </c>
    </row>
    <row r="37" spans="1:4">
      <c r="A37" s="2" t="s">
        <v>12</v>
      </c>
      <c r="B37" s="2"/>
      <c r="C37" s="2"/>
      <c r="D37" s="2">
        <f>D34-D36</f>
        <v>0.94111099614883642</v>
      </c>
    </row>
    <row r="38" spans="1:4">
      <c r="A38" s="6" t="s">
        <v>18</v>
      </c>
      <c r="B38" s="2"/>
      <c r="C38" s="2"/>
      <c r="D38" s="6">
        <f>D37/18</f>
        <v>5.228394423049091E-2</v>
      </c>
    </row>
    <row r="39" spans="1:4">
      <c r="A39" s="2" t="s">
        <v>21</v>
      </c>
      <c r="B39" s="2"/>
      <c r="C39" s="2"/>
      <c r="D39" s="2">
        <f>D38^0.5</f>
        <v>0.22865682633696049</v>
      </c>
    </row>
    <row r="40" spans="1:4">
      <c r="A40" s="8" t="s">
        <v>22</v>
      </c>
      <c r="B40" s="2"/>
      <c r="C40" s="2"/>
      <c r="D40" s="8">
        <f>10^D39</f>
        <v>1.6929994863164772</v>
      </c>
    </row>
    <row r="41" spans="1:4">
      <c r="A41" s="2"/>
      <c r="B41" s="2"/>
      <c r="C41" s="2"/>
      <c r="D41" s="2"/>
    </row>
    <row r="42" spans="1:4">
      <c r="A42" s="2" t="s">
        <v>24</v>
      </c>
      <c r="B42" s="2"/>
      <c r="C42" s="2"/>
      <c r="D42" s="2">
        <f>D39^2</f>
        <v>5.228394423049091E-2</v>
      </c>
    </row>
    <row r="43" spans="1:4">
      <c r="A43" s="2" t="s">
        <v>25</v>
      </c>
      <c r="B43" s="2"/>
      <c r="C43" s="2"/>
      <c r="D43" s="2">
        <f>D42+0.084</f>
        <v>0.13628394423049092</v>
      </c>
    </row>
    <row r="44" spans="1:4">
      <c r="A44" s="2" t="s">
        <v>23</v>
      </c>
      <c r="B44" s="2"/>
      <c r="C44" s="2"/>
      <c r="D44" s="2">
        <f>D43^0.5</f>
        <v>0.36916655351005312</v>
      </c>
    </row>
    <row r="45" spans="1:4">
      <c r="A45" s="8" t="s">
        <v>13</v>
      </c>
      <c r="B45" s="2"/>
      <c r="C45" s="2"/>
      <c r="D45" s="8">
        <f>10^D44</f>
        <v>2.3397343632433083</v>
      </c>
    </row>
    <row r="46" spans="1:4">
      <c r="A46" s="2"/>
      <c r="B46" s="2"/>
      <c r="C46" s="2"/>
      <c r="D46" s="2"/>
    </row>
    <row r="47" spans="1:4">
      <c r="A47" s="2" t="s">
        <v>28</v>
      </c>
      <c r="B47" s="2"/>
      <c r="C47" s="2"/>
      <c r="D47" s="2">
        <f>1.645*D44</f>
        <v>0.60727898052403739</v>
      </c>
    </row>
    <row r="48" spans="1:4">
      <c r="A48" s="2" t="s">
        <v>27</v>
      </c>
      <c r="B48" s="2"/>
      <c r="C48" s="2"/>
      <c r="D48" s="2">
        <f>C26+D47</f>
        <v>-1.3317589447199061</v>
      </c>
    </row>
    <row r="49" spans="1:4">
      <c r="A49" s="8" t="s">
        <v>14</v>
      </c>
      <c r="B49" s="2"/>
      <c r="C49" s="2"/>
      <c r="D49" s="8">
        <f>10^D48</f>
        <v>4.6584458895364451E-2</v>
      </c>
    </row>
    <row r="50" spans="1:4">
      <c r="A50" s="2"/>
      <c r="B50" s="2"/>
      <c r="C50" s="2"/>
      <c r="D50" s="2"/>
    </row>
    <row r="51" spans="1:4">
      <c r="A51" s="2" t="s">
        <v>31</v>
      </c>
      <c r="B51" s="2"/>
      <c r="C51" s="2"/>
      <c r="D51" s="2">
        <f>D44^2</f>
        <v>0.13628394423049092</v>
      </c>
    </row>
    <row r="52" spans="1:4">
      <c r="A52" s="2" t="s">
        <v>30</v>
      </c>
      <c r="B52" s="2"/>
      <c r="C52" s="2"/>
      <c r="D52" s="2">
        <f>1.151*D51</f>
        <v>0.15686281980929506</v>
      </c>
    </row>
    <row r="53" spans="1:4">
      <c r="A53" s="2" t="s">
        <v>29</v>
      </c>
      <c r="B53" s="2"/>
      <c r="C53" s="2"/>
      <c r="D53" s="2">
        <f>C26+D52</f>
        <v>-1.7821751054346482</v>
      </c>
    </row>
    <row r="54" spans="1:4">
      <c r="A54" s="8" t="s">
        <v>15</v>
      </c>
      <c r="B54" s="2"/>
      <c r="C54" s="2"/>
      <c r="D54" s="8">
        <f>10^D53</f>
        <v>1.6512958694802904E-2</v>
      </c>
    </row>
    <row r="55" spans="1:4">
      <c r="A55" s="2"/>
      <c r="B55" s="2"/>
      <c r="C55" s="2"/>
      <c r="D55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6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68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C6-C27</f>
        <v>-9.4100118634537155E-2</v>
      </c>
      <c r="G6" s="2">
        <f>F6^2</f>
        <v>8.8548323270339676E-3</v>
      </c>
    </row>
    <row r="7" spans="1:7">
      <c r="A7" s="5" t="s">
        <v>1</v>
      </c>
      <c r="B7" s="3">
        <v>9.7999999999999997E-3</v>
      </c>
      <c r="C7" s="2">
        <f t="shared" ref="C7:C25" si="0">LOG10(B7)</f>
        <v>-2.0087739243075053</v>
      </c>
      <c r="D7" s="2">
        <f t="shared" ref="D7:D25" si="1">C7^2</f>
        <v>4.0351726789777755</v>
      </c>
      <c r="F7" s="2">
        <f>C7-C27</f>
        <v>-1.6687895325759206E-2</v>
      </c>
      <c r="G7" s="2">
        <f t="shared" ref="G7:G10" si="2">F7^2</f>
        <v>2.7848585040349591E-4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C8-C27</f>
        <v>-0.33581611308253634</v>
      </c>
      <c r="G8" s="2">
        <f t="shared" si="2"/>
        <v>0.11277246180586284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C9-C27</f>
        <v>9.5889749937702939E-2</v>
      </c>
      <c r="G9" s="2">
        <f t="shared" si="2"/>
        <v>9.1948441431152009E-3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C10-C27</f>
        <v>-6.8394718399635179E-2</v>
      </c>
      <c r="G10" s="2">
        <f t="shared" si="2"/>
        <v>4.6778375049653948E-3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C11-C27</f>
        <v>0.147422066446808</v>
      </c>
      <c r="G11" s="2">
        <f>F11^2</f>
        <v>2.1733265675447071E-2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C12-C27</f>
        <v>8.8996041989802599E-2</v>
      </c>
      <c r="G12" s="2">
        <f>F12^2</f>
        <v>7.9202954898507077E-3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C13-C27</f>
        <v>0.1989119050135959</v>
      </c>
      <c r="G13" s="2">
        <f>F13^2</f>
        <v>3.9565945956137799E-2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C14-C27</f>
        <v>0.46920728370140852</v>
      </c>
      <c r="G14" s="2">
        <f>F14^2</f>
        <v>0.22015547507845407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C15-C27</f>
        <v>-7.9139710182538625E-3</v>
      </c>
      <c r="G15" s="2">
        <f>F15^2</f>
        <v>6.2630937277762078E-5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C16-C27</f>
        <v>3.7409007768403502E-2</v>
      </c>
      <c r="G16" s="2">
        <f>F16^2</f>
        <v>1.3994338622164736E-3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C17-C27</f>
        <v>0.29311602464572739</v>
      </c>
      <c r="G17" s="2">
        <f>F17^2</f>
        <v>8.5917003904114664E-2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C18-C27</f>
        <v>-0.53079271629859126</v>
      </c>
      <c r="G18" s="2">
        <f>F18^2</f>
        <v>0.28174090767563681</v>
      </c>
    </row>
    <row r="19" spans="1:7">
      <c r="A19" s="5" t="s">
        <v>57</v>
      </c>
      <c r="B19" s="3">
        <v>0.01</v>
      </c>
      <c r="C19" s="2">
        <f t="shared" si="0"/>
        <v>-2</v>
      </c>
      <c r="D19" s="2">
        <f t="shared" si="1"/>
        <v>4</v>
      </c>
      <c r="F19" s="2">
        <f>C19-C27</f>
        <v>-7.9139710182538625E-3</v>
      </c>
      <c r="G19" s="2">
        <f>F19^2</f>
        <v>6.2630937277762078E-5</v>
      </c>
    </row>
    <row r="20" spans="1:7">
      <c r="A20" s="5" t="s">
        <v>58</v>
      </c>
      <c r="B20" s="3">
        <v>0.02</v>
      </c>
      <c r="C20" s="2">
        <f t="shared" si="0"/>
        <v>-1.6989700043360187</v>
      </c>
      <c r="D20" s="2">
        <f t="shared" si="1"/>
        <v>2.8864990756335316</v>
      </c>
      <c r="F20" s="2">
        <f>C20-C27</f>
        <v>0.29311602464572739</v>
      </c>
      <c r="G20" s="2">
        <f>F20^2</f>
        <v>8.5917003904114664E-2</v>
      </c>
    </row>
    <row r="21" spans="1:7">
      <c r="A21" s="5" t="s">
        <v>61</v>
      </c>
      <c r="B21" s="3">
        <v>1.4999999999999999E-2</v>
      </c>
      <c r="C21" s="2">
        <f t="shared" si="0"/>
        <v>-1.8239087409443189</v>
      </c>
      <c r="D21" s="2">
        <f t="shared" si="1"/>
        <v>3.3266430952930905</v>
      </c>
      <c r="F21" s="2">
        <f>C21-C27</f>
        <v>0.16817728803742726</v>
      </c>
      <c r="G21" s="2">
        <f>F21^2</f>
        <v>2.8283600211623777E-2</v>
      </c>
    </row>
    <row r="22" spans="1:7">
      <c r="A22" s="5" t="s">
        <v>63</v>
      </c>
      <c r="B22" s="3">
        <v>0.01</v>
      </c>
      <c r="C22" s="2">
        <f t="shared" si="0"/>
        <v>-2</v>
      </c>
      <c r="D22" s="2">
        <f t="shared" si="1"/>
        <v>4</v>
      </c>
      <c r="F22" s="2">
        <f>C22-C27</f>
        <v>-7.9139710182538625E-3</v>
      </c>
      <c r="G22" s="2">
        <f>F22^2</f>
        <v>6.2630937277762078E-5</v>
      </c>
    </row>
    <row r="23" spans="1:7">
      <c r="A23" s="5" t="s">
        <v>65</v>
      </c>
      <c r="B23" s="3">
        <v>0.01</v>
      </c>
      <c r="C23" s="2">
        <f t="shared" si="0"/>
        <v>-2</v>
      </c>
      <c r="D23" s="2">
        <f t="shared" si="1"/>
        <v>4</v>
      </c>
      <c r="F23" s="2">
        <f>C23-C27</f>
        <v>-7.9139710182538625E-3</v>
      </c>
      <c r="G23" s="2">
        <f>F23^2</f>
        <v>6.2630937277762078E-5</v>
      </c>
    </row>
    <row r="24" spans="1:7">
      <c r="A24" s="5" t="s">
        <v>67</v>
      </c>
      <c r="B24" s="3">
        <v>0.02</v>
      </c>
      <c r="C24" s="2">
        <f t="shared" si="0"/>
        <v>-1.6989700043360187</v>
      </c>
      <c r="D24" s="2">
        <f t="shared" si="1"/>
        <v>2.8864990756335316</v>
      </c>
      <c r="F24" s="2">
        <f>C24-C27</f>
        <v>0.29311602464572739</v>
      </c>
      <c r="G24" s="2">
        <f>F24^2</f>
        <v>8.5917003904114664E-2</v>
      </c>
    </row>
    <row r="25" spans="1:7">
      <c r="A25" s="5" t="s">
        <v>69</v>
      </c>
      <c r="B25" s="3">
        <v>1E-3</v>
      </c>
      <c r="C25" s="2">
        <f t="shared" si="0"/>
        <v>-3</v>
      </c>
      <c r="D25" s="2">
        <f t="shared" si="1"/>
        <v>9</v>
      </c>
      <c r="F25" s="2">
        <f>C25-C27</f>
        <v>-1.0079139710182539</v>
      </c>
      <c r="G25" s="2">
        <f>F25^2</f>
        <v>1.0158905729737855</v>
      </c>
    </row>
    <row r="26" spans="1:7" ht="14.25" customHeight="1">
      <c r="A26" s="5"/>
      <c r="B26" s="9"/>
      <c r="C26" s="2"/>
      <c r="D26" s="2"/>
    </row>
    <row r="27" spans="1:7">
      <c r="A27" s="6" t="s">
        <v>32</v>
      </c>
      <c r="B27" s="2"/>
      <c r="C27" s="6">
        <f>SUM(C6:C25)/20</f>
        <v>-1.9920860289817461</v>
      </c>
      <c r="D27" s="2"/>
    </row>
    <row r="28" spans="1:7">
      <c r="A28" s="8" t="s">
        <v>20</v>
      </c>
      <c r="B28" s="2"/>
      <c r="C28" s="8">
        <f>10^C27</f>
        <v>1.0183896362358396E-2</v>
      </c>
      <c r="D28" s="2"/>
    </row>
    <row r="29" spans="1:7" ht="14.25" customHeight="1">
      <c r="A29" s="5"/>
      <c r="B29" s="9"/>
      <c r="C29" s="2"/>
      <c r="D29" s="2"/>
    </row>
    <row r="30" spans="1:7">
      <c r="A30" s="11" t="s">
        <v>37</v>
      </c>
      <c r="B30" s="9"/>
      <c r="C30" s="2"/>
      <c r="D30" s="2"/>
      <c r="G30" s="6">
        <f>SUM(G6:G25)</f>
        <v>2.0104694940159877</v>
      </c>
    </row>
    <row r="31" spans="1:7">
      <c r="A31" s="11" t="s">
        <v>38</v>
      </c>
      <c r="B31" s="9"/>
      <c r="C31" s="2"/>
      <c r="D31" s="2"/>
      <c r="G31" s="6">
        <f>G30/19</f>
        <v>0.1058141838955783</v>
      </c>
    </row>
    <row r="32" spans="1:7">
      <c r="A32" s="10" t="s">
        <v>35</v>
      </c>
      <c r="B32" s="9"/>
      <c r="C32" s="2"/>
      <c r="D32" s="2"/>
      <c r="G32" s="2">
        <f>G31^0.5</f>
        <v>0.3252909219384677</v>
      </c>
    </row>
    <row r="33" spans="1:7">
      <c r="A33" s="12" t="s">
        <v>36</v>
      </c>
      <c r="B33" s="9"/>
      <c r="C33" s="2"/>
      <c r="D33" s="2"/>
      <c r="G33" s="8">
        <f>10^G32</f>
        <v>2.1149052823611076</v>
      </c>
    </row>
    <row r="34" spans="1:7">
      <c r="A34" s="2"/>
      <c r="B34" s="2"/>
      <c r="C34" s="2"/>
      <c r="D34" s="2"/>
    </row>
    <row r="35" spans="1:7">
      <c r="A35" s="2" t="s">
        <v>10</v>
      </c>
      <c r="B35" s="2"/>
      <c r="C35" s="2"/>
      <c r="D35" s="2">
        <f>SUM(D6:D25)</f>
        <v>81.378604431301227</v>
      </c>
    </row>
    <row r="36" spans="1:7">
      <c r="A36" s="2" t="s">
        <v>11</v>
      </c>
      <c r="B36" s="2"/>
      <c r="C36" s="2"/>
      <c r="D36" s="2">
        <f>(C27)^2</f>
        <v>3.9684067468642623</v>
      </c>
    </row>
    <row r="37" spans="1:7">
      <c r="A37" s="7" t="s">
        <v>17</v>
      </c>
      <c r="B37" s="2"/>
      <c r="C37" s="2"/>
      <c r="D37" s="6">
        <f>D36*20</f>
        <v>79.368134937285248</v>
      </c>
    </row>
    <row r="38" spans="1:7">
      <c r="A38" s="2" t="s">
        <v>12</v>
      </c>
      <c r="B38" s="2"/>
      <c r="C38" s="2"/>
      <c r="D38" s="2">
        <f>D35-D37</f>
        <v>2.0104694940159789</v>
      </c>
    </row>
    <row r="39" spans="1:7">
      <c r="A39" s="6" t="s">
        <v>18</v>
      </c>
      <c r="B39" s="2"/>
      <c r="C39" s="2"/>
      <c r="D39" s="6">
        <f>D38/19</f>
        <v>0.10581418389557784</v>
      </c>
    </row>
    <row r="40" spans="1:7">
      <c r="A40" s="2" t="s">
        <v>21</v>
      </c>
      <c r="B40" s="2"/>
      <c r="C40" s="2"/>
      <c r="D40" s="2">
        <f>D39^0.5</f>
        <v>0.32529092193846704</v>
      </c>
    </row>
    <row r="41" spans="1:7">
      <c r="A41" s="8" t="s">
        <v>22</v>
      </c>
      <c r="B41" s="2"/>
      <c r="C41" s="2"/>
      <c r="D41" s="8">
        <f>10^D40</f>
        <v>2.1149052823611041</v>
      </c>
    </row>
    <row r="42" spans="1:7">
      <c r="A42" s="2"/>
      <c r="B42" s="2"/>
      <c r="C42" s="2"/>
      <c r="D42" s="2"/>
    </row>
    <row r="43" spans="1:7">
      <c r="A43" s="2" t="s">
        <v>24</v>
      </c>
      <c r="B43" s="2"/>
      <c r="C43" s="2"/>
      <c r="D43" s="2">
        <f>D40^2</f>
        <v>0.10581418389557785</v>
      </c>
    </row>
    <row r="44" spans="1:7">
      <c r="A44" s="2" t="s">
        <v>25</v>
      </c>
      <c r="B44" s="2"/>
      <c r="C44" s="2"/>
      <c r="D44" s="2">
        <f>D43+0.084</f>
        <v>0.18981418389557786</v>
      </c>
    </row>
    <row r="45" spans="1:7">
      <c r="A45" s="2" t="s">
        <v>23</v>
      </c>
      <c r="B45" s="2"/>
      <c r="C45" s="2"/>
      <c r="D45" s="2">
        <f>D44^0.5</f>
        <v>0.43567669652573554</v>
      </c>
    </row>
    <row r="46" spans="1:7">
      <c r="A46" s="8" t="s">
        <v>13</v>
      </c>
      <c r="B46" s="2"/>
      <c r="C46" s="2"/>
      <c r="D46" s="8">
        <f>10^D45</f>
        <v>2.7269469956023245</v>
      </c>
    </row>
    <row r="47" spans="1:7">
      <c r="A47" s="2"/>
      <c r="B47" s="2"/>
      <c r="C47" s="2"/>
      <c r="D47" s="2"/>
    </row>
    <row r="48" spans="1:7">
      <c r="A48" s="2" t="s">
        <v>28</v>
      </c>
      <c r="B48" s="2"/>
      <c r="C48" s="2"/>
      <c r="D48" s="2">
        <f>1.645*D45</f>
        <v>0.71668816578483496</v>
      </c>
    </row>
    <row r="49" spans="1:4">
      <c r="A49" s="2" t="s">
        <v>27</v>
      </c>
      <c r="B49" s="2"/>
      <c r="C49" s="2"/>
      <c r="D49" s="2">
        <f>C27+D48</f>
        <v>-1.2753978631969112</v>
      </c>
    </row>
    <row r="50" spans="1:4">
      <c r="A50" s="8" t="s">
        <v>14</v>
      </c>
      <c r="B50" s="2"/>
      <c r="C50" s="2"/>
      <c r="D50" s="8">
        <f>10^D49</f>
        <v>5.3039831633849788E-2</v>
      </c>
    </row>
    <row r="51" spans="1:4">
      <c r="A51" s="2"/>
      <c r="B51" s="2"/>
      <c r="C51" s="2"/>
      <c r="D51" s="2"/>
    </row>
    <row r="52" spans="1:4">
      <c r="A52" s="2" t="s">
        <v>31</v>
      </c>
      <c r="B52" s="2"/>
      <c r="C52" s="2"/>
      <c r="D52" s="2">
        <f>D45^2</f>
        <v>0.18981418389557786</v>
      </c>
    </row>
    <row r="53" spans="1:4">
      <c r="A53" s="2" t="s">
        <v>30</v>
      </c>
      <c r="B53" s="2"/>
      <c r="C53" s="2"/>
      <c r="D53" s="2">
        <f>1.151*D52</f>
        <v>0.21847612566381011</v>
      </c>
    </row>
    <row r="54" spans="1:4">
      <c r="A54" s="2" t="s">
        <v>29</v>
      </c>
      <c r="B54" s="2"/>
      <c r="C54" s="2"/>
      <c r="D54" s="2">
        <f>C27+D53</f>
        <v>-1.773609903317936</v>
      </c>
    </row>
    <row r="55" spans="1:4">
      <c r="A55" s="8" t="s">
        <v>15</v>
      </c>
      <c r="B55" s="2"/>
      <c r="C55" s="2"/>
      <c r="D55" s="8">
        <f>10^D54</f>
        <v>1.6841861697564405E-2</v>
      </c>
    </row>
    <row r="56" spans="1:4">
      <c r="A56" s="2"/>
      <c r="B56" s="2"/>
      <c r="C56" s="2"/>
      <c r="D56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40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11</v>
      </c>
      <c r="C6" s="2">
        <f>LOG10(B6)</f>
        <v>1.0413926851582251</v>
      </c>
      <c r="D6" s="2">
        <f>C6^2</f>
        <v>1.0844987247010582</v>
      </c>
      <c r="F6" s="2">
        <f>C6-C13</f>
        <v>-8.5416741658863371E-2</v>
      </c>
      <c r="G6" s="2">
        <f>F6^2</f>
        <v>7.2960197556170055E-3</v>
      </c>
    </row>
    <row r="7" spans="1:7">
      <c r="A7" s="5" t="s">
        <v>1</v>
      </c>
      <c r="B7" s="3">
        <v>12</v>
      </c>
      <c r="C7" s="2">
        <f t="shared" ref="C7:C11" si="0">LOG10(B7)</f>
        <v>1.0791812460476249</v>
      </c>
      <c r="D7" s="2">
        <f t="shared" ref="D7:D11" si="1">C7^2</f>
        <v>1.1646321618209043</v>
      </c>
      <c r="F7" s="2">
        <f>C7-C13</f>
        <v>-4.7628180769463624E-2</v>
      </c>
      <c r="G7" s="2">
        <f t="shared" ref="G7:G10" si="2">F7^2</f>
        <v>2.2684436034087047E-3</v>
      </c>
    </row>
    <row r="8" spans="1:7">
      <c r="A8" s="5" t="s">
        <v>2</v>
      </c>
      <c r="B8" s="3">
        <v>13</v>
      </c>
      <c r="C8" s="2">
        <f t="shared" si="0"/>
        <v>1.1139433523068367</v>
      </c>
      <c r="D8" s="2">
        <f t="shared" si="1"/>
        <v>1.2408697921485934</v>
      </c>
      <c r="F8" s="2">
        <f>C8-C13</f>
        <v>-1.286607451025179E-2</v>
      </c>
      <c r="G8" s="2">
        <f t="shared" si="2"/>
        <v>1.6553587330335085E-4</v>
      </c>
    </row>
    <row r="9" spans="1:7">
      <c r="A9" s="5" t="s">
        <v>3</v>
      </c>
      <c r="B9" s="3">
        <v>14</v>
      </c>
      <c r="C9" s="2">
        <f t="shared" si="0"/>
        <v>1.146128035678238</v>
      </c>
      <c r="D9" s="2">
        <f t="shared" si="1"/>
        <v>1.3136094741676563</v>
      </c>
      <c r="F9" s="2">
        <f>C9-C13</f>
        <v>1.9318608861149444E-2</v>
      </c>
      <c r="G9" s="2">
        <f t="shared" si="2"/>
        <v>3.7320864833008182E-4</v>
      </c>
    </row>
    <row r="10" spans="1:7">
      <c r="A10" s="5" t="s">
        <v>4</v>
      </c>
      <c r="B10" s="3">
        <v>15</v>
      </c>
      <c r="C10" s="2">
        <f t="shared" si="0"/>
        <v>1.1760912590556813</v>
      </c>
      <c r="D10" s="2">
        <f t="shared" si="1"/>
        <v>1.3831906496271777</v>
      </c>
      <c r="F10" s="2">
        <f>C10-C13</f>
        <v>4.9281832238592838E-2</v>
      </c>
      <c r="G10" s="2">
        <f t="shared" si="2"/>
        <v>2.4286989887928085E-3</v>
      </c>
    </row>
    <row r="11" spans="1:7">
      <c r="A11" s="5" t="s">
        <v>16</v>
      </c>
      <c r="B11" s="3">
        <v>16</v>
      </c>
      <c r="C11" s="2">
        <f t="shared" si="0"/>
        <v>1.2041199826559248</v>
      </c>
      <c r="D11" s="2">
        <f t="shared" si="1"/>
        <v>1.4499049326313047</v>
      </c>
      <c r="F11" s="2">
        <f>C11-C13</f>
        <v>7.7310555838836281E-2</v>
      </c>
      <c r="G11" s="2">
        <f>F11^2</f>
        <v>5.9769220441098225E-3</v>
      </c>
    </row>
    <row r="12" spans="1:7" ht="14.25" customHeight="1">
      <c r="A12" s="5"/>
      <c r="B12" s="9"/>
      <c r="C12" s="2"/>
      <c r="D12" s="2"/>
    </row>
    <row r="13" spans="1:7">
      <c r="A13" s="6" t="s">
        <v>32</v>
      </c>
      <c r="B13" s="2"/>
      <c r="C13" s="6">
        <f>SUM(C6:C11)/6</f>
        <v>1.1268094268170885</v>
      </c>
      <c r="D13" s="2"/>
    </row>
    <row r="14" spans="1:7">
      <c r="A14" s="8" t="s">
        <v>20</v>
      </c>
      <c r="B14" s="2"/>
      <c r="C14" s="8">
        <f>10^C13</f>
        <v>13.390889515610137</v>
      </c>
      <c r="D14" s="2"/>
    </row>
    <row r="15" spans="1:7" ht="14.25" customHeight="1">
      <c r="A15" s="5"/>
      <c r="B15" s="9"/>
      <c r="C15" s="2"/>
      <c r="D15" s="2"/>
    </row>
    <row r="16" spans="1:7">
      <c r="A16" s="11" t="s">
        <v>37</v>
      </c>
      <c r="B16" s="9"/>
      <c r="C16" s="2"/>
      <c r="D16" s="2"/>
      <c r="G16" s="6">
        <f>SUM(G6:G11)</f>
        <v>1.8508828913561773E-2</v>
      </c>
    </row>
    <row r="17" spans="1:7">
      <c r="A17" s="11" t="s">
        <v>38</v>
      </c>
      <c r="B17" s="9"/>
      <c r="C17" s="2"/>
      <c r="D17" s="2"/>
      <c r="G17" s="6">
        <f>G16/5</f>
        <v>3.7017657827123547E-3</v>
      </c>
    </row>
    <row r="18" spans="1:7">
      <c r="A18" s="10" t="s">
        <v>35</v>
      </c>
      <c r="B18" s="9"/>
      <c r="C18" s="2"/>
      <c r="D18" s="2"/>
      <c r="G18" s="2">
        <f>G17^0.5</f>
        <v>6.0842138216143871E-2</v>
      </c>
    </row>
    <row r="19" spans="1:7">
      <c r="A19" s="12" t="s">
        <v>36</v>
      </c>
      <c r="B19" s="9"/>
      <c r="C19" s="2"/>
      <c r="D19" s="2"/>
      <c r="G19" s="8">
        <f>10^G18</f>
        <v>1.1503821603077147</v>
      </c>
    </row>
    <row r="20" spans="1:7">
      <c r="A20" s="2"/>
      <c r="B20" s="2"/>
      <c r="C20" s="2"/>
      <c r="D20" s="2"/>
    </row>
    <row r="21" spans="1:7">
      <c r="A21" s="2" t="s">
        <v>10</v>
      </c>
      <c r="B21" s="2"/>
      <c r="C21" s="2"/>
      <c r="D21" s="2">
        <f>SUM(D6:D11)</f>
        <v>7.6367057350966947</v>
      </c>
    </row>
    <row r="22" spans="1:7">
      <c r="A22" s="2" t="s">
        <v>11</v>
      </c>
      <c r="B22" s="2"/>
      <c r="C22" s="2"/>
      <c r="D22" s="2">
        <f>(C13)^2</f>
        <v>1.2696994843638556</v>
      </c>
    </row>
    <row r="23" spans="1:7">
      <c r="A23" s="7" t="s">
        <v>17</v>
      </c>
      <c r="B23" s="2"/>
      <c r="C23" s="2"/>
      <c r="D23" s="6">
        <f>D22*6</f>
        <v>7.6181969061831332</v>
      </c>
    </row>
    <row r="24" spans="1:7">
      <c r="A24" s="2" t="s">
        <v>12</v>
      </c>
      <c r="B24" s="2"/>
      <c r="C24" s="2"/>
      <c r="D24" s="2">
        <f>D21-D23</f>
        <v>1.8508828913561537E-2</v>
      </c>
    </row>
    <row r="25" spans="1:7">
      <c r="A25" s="6" t="s">
        <v>18</v>
      </c>
      <c r="B25" s="2"/>
      <c r="C25" s="2"/>
      <c r="D25" s="6">
        <f>D24/5</f>
        <v>3.7017657827123074E-3</v>
      </c>
    </row>
    <row r="26" spans="1:7">
      <c r="A26" s="2" t="s">
        <v>21</v>
      </c>
      <c r="B26" s="2"/>
      <c r="C26" s="2"/>
      <c r="D26" s="2">
        <f>D25^0.5</f>
        <v>6.0842138216143482E-2</v>
      </c>
    </row>
    <row r="27" spans="1:7">
      <c r="A27" s="8" t="s">
        <v>22</v>
      </c>
      <c r="B27" s="2"/>
      <c r="C27" s="2"/>
      <c r="D27" s="8">
        <f>10^D26</f>
        <v>1.1503821603077136</v>
      </c>
    </row>
    <row r="28" spans="1:7">
      <c r="A28" s="2"/>
      <c r="B28" s="2"/>
      <c r="C28" s="2"/>
      <c r="D28" s="2"/>
    </row>
    <row r="29" spans="1:7">
      <c r="A29" s="2" t="s">
        <v>24</v>
      </c>
      <c r="B29" s="2"/>
      <c r="C29" s="2"/>
      <c r="D29" s="2">
        <f>D26^2</f>
        <v>3.7017657827123074E-3</v>
      </c>
    </row>
    <row r="30" spans="1:7">
      <c r="A30" s="2" t="s">
        <v>25</v>
      </c>
      <c r="B30" s="2"/>
      <c r="C30" s="2"/>
      <c r="D30" s="2">
        <f>D29+0.084</f>
        <v>8.7701765782712313E-2</v>
      </c>
    </row>
    <row r="31" spans="1:7">
      <c r="A31" s="2" t="s">
        <v>23</v>
      </c>
      <c r="B31" s="2"/>
      <c r="C31" s="2"/>
      <c r="D31" s="2">
        <f>D30^0.5</f>
        <v>0.2961448391964856</v>
      </c>
    </row>
    <row r="32" spans="1:7">
      <c r="A32" s="8" t="s">
        <v>13</v>
      </c>
      <c r="B32" s="2"/>
      <c r="C32" s="2"/>
      <c r="D32" s="8">
        <f>10^D31</f>
        <v>1.9776290784876442</v>
      </c>
    </row>
    <row r="33" spans="1:4">
      <c r="A33" s="2"/>
      <c r="B33" s="2"/>
      <c r="C33" s="2"/>
      <c r="D33" s="2"/>
    </row>
    <row r="34" spans="1:4">
      <c r="A34" s="2" t="s">
        <v>28</v>
      </c>
      <c r="B34" s="2"/>
      <c r="C34" s="2"/>
      <c r="D34" s="2">
        <f>1.645*D31</f>
        <v>0.48715826047821881</v>
      </c>
    </row>
    <row r="35" spans="1:4">
      <c r="A35" s="2" t="s">
        <v>27</v>
      </c>
      <c r="B35" s="2"/>
      <c r="C35" s="2"/>
      <c r="D35" s="2">
        <f>C13+D34</f>
        <v>1.6139676872953073</v>
      </c>
    </row>
    <row r="36" spans="1:4">
      <c r="A36" s="8" t="s">
        <v>14</v>
      </c>
      <c r="B36" s="2"/>
      <c r="C36" s="2"/>
      <c r="D36" s="8">
        <f>10^D35</f>
        <v>41.111913157171749</v>
      </c>
    </row>
    <row r="37" spans="1:4">
      <c r="A37" s="2"/>
      <c r="B37" s="2"/>
      <c r="C37" s="2"/>
      <c r="D37" s="2"/>
    </row>
    <row r="38" spans="1:4">
      <c r="A38" s="2" t="s">
        <v>31</v>
      </c>
      <c r="B38" s="2"/>
      <c r="C38" s="2"/>
      <c r="D38" s="2">
        <f>D31^2</f>
        <v>8.7701765782712313E-2</v>
      </c>
    </row>
    <row r="39" spans="1:4">
      <c r="A39" s="2" t="s">
        <v>30</v>
      </c>
      <c r="B39" s="2"/>
      <c r="C39" s="2"/>
      <c r="D39" s="2">
        <f>1.151*D38</f>
        <v>0.10094473241590188</v>
      </c>
    </row>
    <row r="40" spans="1:4">
      <c r="A40" s="2" t="s">
        <v>29</v>
      </c>
      <c r="B40" s="2"/>
      <c r="C40" s="2"/>
      <c r="D40" s="2">
        <f>C13+D39</f>
        <v>1.2277541592329904</v>
      </c>
    </row>
    <row r="41" spans="1:4">
      <c r="A41" s="8" t="s">
        <v>15</v>
      </c>
      <c r="B41" s="2"/>
      <c r="C41" s="2"/>
      <c r="D41" s="8">
        <f>10^D40</f>
        <v>16.89484295739781</v>
      </c>
    </row>
    <row r="42" spans="1:4">
      <c r="A42" s="2"/>
      <c r="B42" s="2"/>
      <c r="C42" s="2"/>
      <c r="D42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41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11</v>
      </c>
      <c r="C6" s="2">
        <f>LOG10(B6)</f>
        <v>1.0413926851582251</v>
      </c>
      <c r="D6" s="2">
        <f>C6^2</f>
        <v>1.0844987247010582</v>
      </c>
      <c r="F6" s="2">
        <f>C6-C14</f>
        <v>-0.10022238373903281</v>
      </c>
      <c r="G6" s="2">
        <f>F6^2</f>
        <v>1.0044526202333948E-2</v>
      </c>
    </row>
    <row r="7" spans="1:7">
      <c r="A7" s="5" t="s">
        <v>1</v>
      </c>
      <c r="B7" s="3">
        <v>12</v>
      </c>
      <c r="C7" s="2">
        <f t="shared" ref="C7:C12" si="0">LOG10(B7)</f>
        <v>1.0791812460476249</v>
      </c>
      <c r="D7" s="2">
        <f t="shared" ref="D7:D12" si="1">C7^2</f>
        <v>1.1646321618209043</v>
      </c>
      <c r="F7" s="2">
        <f>C7-C14</f>
        <v>-6.2433822849633058E-2</v>
      </c>
      <c r="G7" s="2">
        <f t="shared" ref="G7:G10" si="2">F7^2</f>
        <v>3.8979822356193629E-3</v>
      </c>
    </row>
    <row r="8" spans="1:7">
      <c r="A8" s="5" t="s">
        <v>2</v>
      </c>
      <c r="B8" s="3">
        <v>13</v>
      </c>
      <c r="C8" s="2">
        <f t="shared" si="0"/>
        <v>1.1139433523068367</v>
      </c>
      <c r="D8" s="2">
        <f t="shared" si="1"/>
        <v>1.2408697921485934</v>
      </c>
      <c r="F8" s="2">
        <f>C8-C14</f>
        <v>-2.7671716590421225E-2</v>
      </c>
      <c r="G8" s="2">
        <f t="shared" si="2"/>
        <v>7.6572389906059328E-4</v>
      </c>
    </row>
    <row r="9" spans="1:7">
      <c r="A9" s="5" t="s">
        <v>3</v>
      </c>
      <c r="B9" s="3">
        <v>14</v>
      </c>
      <c r="C9" s="2">
        <f t="shared" si="0"/>
        <v>1.146128035678238</v>
      </c>
      <c r="D9" s="2">
        <f t="shared" si="1"/>
        <v>1.3136094741676563</v>
      </c>
      <c r="F9" s="2">
        <f>C9-C14</f>
        <v>4.51296678098001E-3</v>
      </c>
      <c r="G9" s="2">
        <f t="shared" si="2"/>
        <v>2.0366869166229072E-5</v>
      </c>
    </row>
    <row r="10" spans="1:7">
      <c r="A10" s="5" t="s">
        <v>4</v>
      </c>
      <c r="B10" s="3">
        <v>15</v>
      </c>
      <c r="C10" s="2">
        <f t="shared" si="0"/>
        <v>1.1760912590556813</v>
      </c>
      <c r="D10" s="2">
        <f t="shared" si="1"/>
        <v>1.3831906496271777</v>
      </c>
      <c r="F10" s="2">
        <f>C10-C14</f>
        <v>3.4476190158423403E-2</v>
      </c>
      <c r="G10" s="2">
        <f t="shared" si="2"/>
        <v>1.1886076878397708E-3</v>
      </c>
    </row>
    <row r="11" spans="1:7">
      <c r="A11" s="5" t="s">
        <v>16</v>
      </c>
      <c r="B11" s="3">
        <v>16</v>
      </c>
      <c r="C11" s="2">
        <f t="shared" si="0"/>
        <v>1.2041199826559248</v>
      </c>
      <c r="D11" s="2">
        <f t="shared" si="1"/>
        <v>1.4499049326313047</v>
      </c>
      <c r="F11" s="2">
        <f>C11-C14</f>
        <v>6.2504913758666847E-2</v>
      </c>
      <c r="G11" s="2">
        <f>F11^2</f>
        <v>3.9068642439783804E-3</v>
      </c>
    </row>
    <row r="12" spans="1:7">
      <c r="A12" s="5" t="s">
        <v>42</v>
      </c>
      <c r="B12" s="3">
        <v>17</v>
      </c>
      <c r="C12" s="2">
        <f t="shared" si="0"/>
        <v>1.2304489213782739</v>
      </c>
      <c r="D12" s="2">
        <f t="shared" si="1"/>
        <v>1.5140045481209576</v>
      </c>
      <c r="F12" s="2">
        <f>C12-C14</f>
        <v>8.883385248101594E-2</v>
      </c>
      <c r="G12" s="2">
        <f>F12^2</f>
        <v>7.8914533466189016E-3</v>
      </c>
    </row>
    <row r="13" spans="1:7" ht="14.25" customHeight="1">
      <c r="A13" s="5"/>
      <c r="B13" s="9"/>
      <c r="C13" s="2"/>
      <c r="D13" s="2"/>
    </row>
    <row r="14" spans="1:7">
      <c r="A14" s="6" t="s">
        <v>32</v>
      </c>
      <c r="B14" s="2"/>
      <c r="C14" s="6">
        <f>SUM(C6:C12)/7</f>
        <v>1.1416150688972579</v>
      </c>
      <c r="D14" s="2"/>
    </row>
    <row r="15" spans="1:7">
      <c r="A15" s="8" t="s">
        <v>20</v>
      </c>
      <c r="B15" s="2"/>
      <c r="C15" s="8">
        <f>10^C14</f>
        <v>13.855272409508057</v>
      </c>
      <c r="D15" s="2"/>
    </row>
    <row r="16" spans="1:7" ht="14.25" customHeight="1">
      <c r="A16" s="5"/>
      <c r="B16" s="9"/>
      <c r="C16" s="2"/>
      <c r="D16" s="2"/>
    </row>
    <row r="17" spans="1:7">
      <c r="A17" s="11" t="s">
        <v>37</v>
      </c>
      <c r="B17" s="9"/>
      <c r="C17" s="2"/>
      <c r="D17" s="2"/>
      <c r="G17" s="6">
        <f>SUM(G6:G12)</f>
        <v>2.7715524484617185E-2</v>
      </c>
    </row>
    <row r="18" spans="1:7">
      <c r="A18" s="11" t="s">
        <v>38</v>
      </c>
      <c r="B18" s="9"/>
      <c r="C18" s="2"/>
      <c r="D18" s="2"/>
      <c r="G18" s="6">
        <f>G17/6</f>
        <v>4.6192540807695305E-3</v>
      </c>
    </row>
    <row r="19" spans="1:7">
      <c r="A19" s="10" t="s">
        <v>35</v>
      </c>
      <c r="B19" s="9"/>
      <c r="C19" s="2"/>
      <c r="D19" s="2"/>
      <c r="G19" s="2">
        <f>G18^0.5</f>
        <v>6.7965094576330362E-2</v>
      </c>
    </row>
    <row r="20" spans="1:7">
      <c r="A20" s="12" t="s">
        <v>36</v>
      </c>
      <c r="B20" s="9"/>
      <c r="C20" s="2"/>
      <c r="D20" s="2"/>
      <c r="G20" s="8">
        <f>10^G19</f>
        <v>1.1694053989638178</v>
      </c>
    </row>
    <row r="21" spans="1:7">
      <c r="A21" s="2"/>
      <c r="B21" s="2"/>
      <c r="C21" s="2"/>
      <c r="D21" s="2"/>
    </row>
    <row r="22" spans="1:7">
      <c r="A22" s="2" t="s">
        <v>10</v>
      </c>
      <c r="B22" s="2"/>
      <c r="C22" s="2"/>
      <c r="D22" s="2">
        <f>SUM(D6:D12)</f>
        <v>9.1507102832176521</v>
      </c>
    </row>
    <row r="23" spans="1:7">
      <c r="A23" s="2" t="s">
        <v>11</v>
      </c>
      <c r="B23" s="2"/>
      <c r="C23" s="2"/>
      <c r="D23" s="2">
        <f>(C14)^2</f>
        <v>1.303284965533291</v>
      </c>
    </row>
    <row r="24" spans="1:7">
      <c r="A24" s="7" t="s">
        <v>17</v>
      </c>
      <c r="B24" s="2"/>
      <c r="C24" s="2"/>
      <c r="D24" s="6">
        <f>D23*7</f>
        <v>9.1229947587330376</v>
      </c>
    </row>
    <row r="25" spans="1:7">
      <c r="A25" s="2" t="s">
        <v>12</v>
      </c>
      <c r="B25" s="2"/>
      <c r="C25" s="2"/>
      <c r="D25" s="2">
        <f>D22-D24</f>
        <v>2.7715524484614562E-2</v>
      </c>
    </row>
    <row r="26" spans="1:7">
      <c r="A26" s="6" t="s">
        <v>18</v>
      </c>
      <c r="B26" s="2"/>
      <c r="C26" s="2"/>
      <c r="D26" s="6">
        <f>D25/6</f>
        <v>4.6192540807690934E-3</v>
      </c>
    </row>
    <row r="27" spans="1:7">
      <c r="A27" s="2" t="s">
        <v>21</v>
      </c>
      <c r="B27" s="2"/>
      <c r="C27" s="2"/>
      <c r="D27" s="2">
        <f>D26^0.5</f>
        <v>6.7965094576327142E-2</v>
      </c>
    </row>
    <row r="28" spans="1:7">
      <c r="A28" s="8" t="s">
        <v>22</v>
      </c>
      <c r="B28" s="2"/>
      <c r="C28" s="2"/>
      <c r="D28" s="8">
        <f>10^D27</f>
        <v>1.1694053989638091</v>
      </c>
    </row>
    <row r="29" spans="1:7">
      <c r="A29" s="2"/>
      <c r="B29" s="2"/>
      <c r="C29" s="2"/>
      <c r="D29" s="2"/>
    </row>
    <row r="30" spans="1:7">
      <c r="A30" s="2" t="s">
        <v>24</v>
      </c>
      <c r="B30" s="2"/>
      <c r="C30" s="2"/>
      <c r="D30" s="2">
        <f>D27^2</f>
        <v>4.6192540807690934E-3</v>
      </c>
    </row>
    <row r="31" spans="1:7">
      <c r="A31" s="2" t="s">
        <v>25</v>
      </c>
      <c r="B31" s="2"/>
      <c r="C31" s="2"/>
      <c r="D31" s="2">
        <f>D30+0.084</f>
        <v>8.8619254080769094E-2</v>
      </c>
    </row>
    <row r="32" spans="1:7">
      <c r="A32" s="2" t="s">
        <v>23</v>
      </c>
      <c r="B32" s="2"/>
      <c r="C32" s="2"/>
      <c r="D32" s="2">
        <f>D31^0.5</f>
        <v>0.29768986224050203</v>
      </c>
    </row>
    <row r="33" spans="1:4">
      <c r="A33" s="8" t="s">
        <v>13</v>
      </c>
      <c r="B33" s="2"/>
      <c r="C33" s="2"/>
      <c r="D33" s="8">
        <f>10^D32</f>
        <v>1.9846771163709462</v>
      </c>
    </row>
    <row r="34" spans="1:4">
      <c r="A34" s="2"/>
      <c r="B34" s="2"/>
      <c r="C34" s="2"/>
      <c r="D34" s="2"/>
    </row>
    <row r="35" spans="1:4">
      <c r="A35" s="2" t="s">
        <v>28</v>
      </c>
      <c r="B35" s="2"/>
      <c r="C35" s="2"/>
      <c r="D35" s="2">
        <f>1.645*D32</f>
        <v>0.48969982338562584</v>
      </c>
    </row>
    <row r="36" spans="1:4">
      <c r="A36" s="2" t="s">
        <v>27</v>
      </c>
      <c r="B36" s="2"/>
      <c r="C36" s="2"/>
      <c r="D36" s="2">
        <f>C14+D35</f>
        <v>1.6313148922828837</v>
      </c>
    </row>
    <row r="37" spans="1:4">
      <c r="A37" s="8" t="s">
        <v>14</v>
      </c>
      <c r="B37" s="2"/>
      <c r="C37" s="2"/>
      <c r="D37" s="8">
        <f>10^D36</f>
        <v>42.787300999798845</v>
      </c>
    </row>
    <row r="38" spans="1:4">
      <c r="A38" s="2"/>
      <c r="B38" s="2"/>
      <c r="C38" s="2"/>
      <c r="D38" s="2"/>
    </row>
    <row r="39" spans="1:4">
      <c r="A39" s="2" t="s">
        <v>31</v>
      </c>
      <c r="B39" s="2"/>
      <c r="C39" s="2"/>
      <c r="D39" s="2">
        <f>D32^2</f>
        <v>8.861925408076908E-2</v>
      </c>
    </row>
    <row r="40" spans="1:4">
      <c r="A40" s="2" t="s">
        <v>30</v>
      </c>
      <c r="B40" s="2"/>
      <c r="C40" s="2"/>
      <c r="D40" s="2">
        <f>1.151*D39</f>
        <v>0.10200076144696521</v>
      </c>
    </row>
    <row r="41" spans="1:4">
      <c r="A41" s="2" t="s">
        <v>29</v>
      </c>
      <c r="B41" s="2"/>
      <c r="C41" s="2"/>
      <c r="D41" s="2">
        <f>C14+D40</f>
        <v>1.2436158303442231</v>
      </c>
    </row>
    <row r="42" spans="1:4">
      <c r="A42" s="8" t="s">
        <v>15</v>
      </c>
      <c r="B42" s="2"/>
      <c r="C42" s="2"/>
      <c r="D42" s="8">
        <f>10^D41</f>
        <v>17.523297343926799</v>
      </c>
    </row>
    <row r="43" spans="1:4">
      <c r="A43" s="2"/>
      <c r="B43" s="2"/>
      <c r="C43" s="2"/>
      <c r="D43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44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C6-C15</f>
        <v>-9.6127733377717517E-2</v>
      </c>
      <c r="G6" s="2">
        <f>F6^2</f>
        <v>9.2405411243375469E-3</v>
      </c>
    </row>
    <row r="7" spans="1:7">
      <c r="A7" s="5" t="s">
        <v>1</v>
      </c>
      <c r="B7" s="3">
        <v>9.7999999999999997E-3</v>
      </c>
      <c r="C7" s="2">
        <f t="shared" ref="C7:C13" si="0">LOG10(B7)</f>
        <v>-2.0087739243075053</v>
      </c>
      <c r="D7" s="2">
        <f t="shared" ref="D7:D13" si="1">C7^2</f>
        <v>4.0351726789777755</v>
      </c>
      <c r="F7" s="2">
        <f>C7-C15</f>
        <v>-1.8715510068939567E-2</v>
      </c>
      <c r="G7" s="2">
        <f t="shared" ref="G7:G10" si="2">F7^2</f>
        <v>3.502703171405783E-4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C8-C15</f>
        <v>-0.3378437278257167</v>
      </c>
      <c r="G8" s="2">
        <f t="shared" si="2"/>
        <v>0.11413838443117695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C9-C15</f>
        <v>9.3862135194522578E-2</v>
      </c>
      <c r="G9" s="2">
        <f t="shared" si="2"/>
        <v>8.8101004232748331E-3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C10-C15</f>
        <v>-7.0422333142815541E-2</v>
      </c>
      <c r="G10" s="2">
        <f t="shared" si="2"/>
        <v>4.9593050052776965E-3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C11-C15</f>
        <v>0.14539445170362764</v>
      </c>
      <c r="G11" s="2">
        <f>F11^2</f>
        <v>2.1139546586198509E-2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C12-C15</f>
        <v>8.6968427246622237E-2</v>
      </c>
      <c r="G12" s="2">
        <f>F12^2</f>
        <v>7.5635073377510248E-3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C13-C15</f>
        <v>0.19688429027041554</v>
      </c>
      <c r="G13" s="2">
        <f>F13^2</f>
        <v>3.8763423755285242E-2</v>
      </c>
    </row>
    <row r="14" spans="1:7" ht="14.25" customHeight="1">
      <c r="A14" s="5"/>
      <c r="B14" s="9"/>
      <c r="C14" s="2"/>
      <c r="D14" s="2"/>
    </row>
    <row r="15" spans="1:7">
      <c r="A15" s="6" t="s">
        <v>32</v>
      </c>
      <c r="B15" s="2"/>
      <c r="C15" s="6">
        <f>SUM(C6:C13)/8</f>
        <v>-1.9900584142385658</v>
      </c>
      <c r="D15" s="2"/>
    </row>
    <row r="16" spans="1:7">
      <c r="A16" s="8" t="s">
        <v>20</v>
      </c>
      <c r="B16" s="2"/>
      <c r="C16" s="8">
        <f>10^C15</f>
        <v>1.0231553647868029E-2</v>
      </c>
      <c r="D16" s="2"/>
    </row>
    <row r="17" spans="1:7" ht="14.25" customHeight="1">
      <c r="A17" s="5"/>
      <c r="B17" s="9"/>
      <c r="C17" s="2"/>
      <c r="D17" s="2"/>
    </row>
    <row r="18" spans="1:7">
      <c r="A18" s="11" t="s">
        <v>37</v>
      </c>
      <c r="B18" s="9"/>
      <c r="C18" s="2"/>
      <c r="D18" s="2"/>
      <c r="G18" s="6">
        <f>SUM(G6:G13)</f>
        <v>0.20496507898044239</v>
      </c>
    </row>
    <row r="19" spans="1:7">
      <c r="A19" s="11" t="s">
        <v>38</v>
      </c>
      <c r="B19" s="9"/>
      <c r="C19" s="2"/>
      <c r="D19" s="2"/>
      <c r="G19" s="6">
        <f>G18/7</f>
        <v>2.9280725568634626E-2</v>
      </c>
    </row>
    <row r="20" spans="1:7">
      <c r="A20" s="10" t="s">
        <v>35</v>
      </c>
      <c r="B20" s="9"/>
      <c r="C20" s="2"/>
      <c r="D20" s="2"/>
      <c r="G20" s="2">
        <f>G19^0.5</f>
        <v>0.17111611720885506</v>
      </c>
    </row>
    <row r="21" spans="1:7">
      <c r="A21" s="12" t="s">
        <v>36</v>
      </c>
      <c r="B21" s="9"/>
      <c r="C21" s="2"/>
      <c r="D21" s="2"/>
      <c r="G21" s="8">
        <f>10^G20</f>
        <v>1.4829145186367025</v>
      </c>
    </row>
    <row r="22" spans="1:7">
      <c r="A22" s="2"/>
      <c r="B22" s="2"/>
      <c r="C22" s="2"/>
      <c r="D22" s="2"/>
    </row>
    <row r="23" spans="1:7">
      <c r="A23" s="2" t="s">
        <v>10</v>
      </c>
      <c r="B23" s="2"/>
      <c r="C23" s="2"/>
      <c r="D23" s="2">
        <f>SUM(D6:D13)</f>
        <v>31.887625015634171</v>
      </c>
    </row>
    <row r="24" spans="1:7">
      <c r="A24" s="2" t="s">
        <v>11</v>
      </c>
      <c r="B24" s="2"/>
      <c r="C24" s="2"/>
      <c r="D24" s="2">
        <f>(C15)^2</f>
        <v>3.9603324920817151</v>
      </c>
    </row>
    <row r="25" spans="1:7">
      <c r="A25" s="7" t="s">
        <v>17</v>
      </c>
      <c r="B25" s="2"/>
      <c r="C25" s="2"/>
      <c r="D25" s="6">
        <f>D24*8</f>
        <v>31.682659936653721</v>
      </c>
    </row>
    <row r="26" spans="1:7">
      <c r="A26" s="2" t="s">
        <v>12</v>
      </c>
      <c r="B26" s="2"/>
      <c r="C26" s="2"/>
      <c r="D26" s="2">
        <f>D23-D25</f>
        <v>0.20496507898045024</v>
      </c>
    </row>
    <row r="27" spans="1:7">
      <c r="A27" s="6" t="s">
        <v>18</v>
      </c>
      <c r="B27" s="2"/>
      <c r="C27" s="2"/>
      <c r="D27" s="6">
        <f>D26/7</f>
        <v>2.928072556863575E-2</v>
      </c>
    </row>
    <row r="28" spans="1:7">
      <c r="A28" s="2" t="s">
        <v>21</v>
      </c>
      <c r="B28" s="2"/>
      <c r="C28" s="2"/>
      <c r="D28" s="2">
        <f>D27^0.5</f>
        <v>0.17111611720885836</v>
      </c>
    </row>
    <row r="29" spans="1:7">
      <c r="A29" s="8" t="s">
        <v>22</v>
      </c>
      <c r="B29" s="2"/>
      <c r="C29" s="2"/>
      <c r="D29" s="8">
        <f>10^D28</f>
        <v>1.4829145186367139</v>
      </c>
    </row>
    <row r="30" spans="1:7">
      <c r="A30" s="2"/>
      <c r="B30" s="2"/>
      <c r="C30" s="2"/>
      <c r="D30" s="2"/>
    </row>
    <row r="31" spans="1:7">
      <c r="A31" s="2" t="s">
        <v>24</v>
      </c>
      <c r="B31" s="2"/>
      <c r="C31" s="2"/>
      <c r="D31" s="2">
        <f>D28^2</f>
        <v>2.9280725568635754E-2</v>
      </c>
    </row>
    <row r="32" spans="1:7">
      <c r="A32" s="2" t="s">
        <v>25</v>
      </c>
      <c r="B32" s="2"/>
      <c r="C32" s="2"/>
      <c r="D32" s="2">
        <f>D31+0.084</f>
        <v>0.11328072556863576</v>
      </c>
    </row>
    <row r="33" spans="1:4">
      <c r="A33" s="2" t="s">
        <v>23</v>
      </c>
      <c r="B33" s="2"/>
      <c r="C33" s="2"/>
      <c r="D33" s="2">
        <f>D32^0.5</f>
        <v>0.33657202136932857</v>
      </c>
    </row>
    <row r="34" spans="1:4">
      <c r="A34" s="8" t="s">
        <v>13</v>
      </c>
      <c r="B34" s="2"/>
      <c r="C34" s="2"/>
      <c r="D34" s="8">
        <f>10^D33</f>
        <v>2.1705611294475253</v>
      </c>
    </row>
    <row r="35" spans="1:4">
      <c r="A35" s="2"/>
      <c r="B35" s="2"/>
      <c r="C35" s="2"/>
      <c r="D35" s="2"/>
    </row>
    <row r="36" spans="1:4">
      <c r="A36" s="2" t="s">
        <v>28</v>
      </c>
      <c r="B36" s="2"/>
      <c r="C36" s="2"/>
      <c r="D36" s="2">
        <f>1.645*D33</f>
        <v>0.55366097515254553</v>
      </c>
    </row>
    <row r="37" spans="1:4">
      <c r="A37" s="2" t="s">
        <v>27</v>
      </c>
      <c r="B37" s="2"/>
      <c r="C37" s="2"/>
      <c r="D37" s="2">
        <f>C15+D36</f>
        <v>-1.4363974390860204</v>
      </c>
    </row>
    <row r="38" spans="1:4">
      <c r="A38" s="8" t="s">
        <v>14</v>
      </c>
      <c r="B38" s="2"/>
      <c r="C38" s="2"/>
      <c r="D38" s="8">
        <f>10^D37</f>
        <v>3.6610238734430922E-2</v>
      </c>
    </row>
    <row r="39" spans="1:4">
      <c r="A39" s="2"/>
      <c r="B39" s="2"/>
      <c r="C39" s="2"/>
      <c r="D39" s="2"/>
    </row>
    <row r="40" spans="1:4">
      <c r="A40" s="2" t="s">
        <v>31</v>
      </c>
      <c r="B40" s="2"/>
      <c r="C40" s="2"/>
      <c r="D40" s="2">
        <f>D33^2</f>
        <v>0.11328072556863576</v>
      </c>
    </row>
    <row r="41" spans="1:4">
      <c r="A41" s="2" t="s">
        <v>30</v>
      </c>
      <c r="B41" s="2"/>
      <c r="C41" s="2"/>
      <c r="D41" s="2">
        <f>1.151*D40</f>
        <v>0.13038611512949977</v>
      </c>
    </row>
    <row r="42" spans="1:4">
      <c r="A42" s="2" t="s">
        <v>29</v>
      </c>
      <c r="B42" s="2"/>
      <c r="C42" s="2"/>
      <c r="D42" s="2">
        <f>C15+D41</f>
        <v>-1.859672299109066</v>
      </c>
    </row>
    <row r="43" spans="1:4">
      <c r="A43" s="8" t="s">
        <v>15</v>
      </c>
      <c r="B43" s="2"/>
      <c r="C43" s="2"/>
      <c r="D43" s="8">
        <f>10^D42</f>
        <v>1.3814262392968877E-2</v>
      </c>
    </row>
    <row r="44" spans="1:4">
      <c r="A44" s="2"/>
      <c r="B44" s="2"/>
      <c r="C44" s="2"/>
      <c r="D44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45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C6-C16</f>
        <v>-0.25914769659529835</v>
      </c>
      <c r="G6" s="2">
        <f>F6^2</f>
        <v>6.7157528650648807E-2</v>
      </c>
    </row>
    <row r="7" spans="1:7">
      <c r="A7" s="5" t="s">
        <v>1</v>
      </c>
      <c r="B7" s="3">
        <v>9.7999999999999997E-3</v>
      </c>
      <c r="C7" s="2">
        <f t="shared" ref="C7:C14" si="0">LOG10(B7)</f>
        <v>-2.0087739243075053</v>
      </c>
      <c r="D7" s="2">
        <f t="shared" ref="D7:D14" si="1">C7^2</f>
        <v>4.0351726789777755</v>
      </c>
      <c r="F7" s="2">
        <f>C7-C16</f>
        <v>-0.1817354732865204</v>
      </c>
      <c r="G7" s="2">
        <f t="shared" ref="G7:G10" si="2">F7^2</f>
        <v>3.3027782250675569E-2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C8-C16</f>
        <v>-0.50086369104329753</v>
      </c>
      <c r="G8" s="2">
        <f t="shared" si="2"/>
        <v>0.25086443700551581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C9-C16</f>
        <v>-6.9157828023058254E-2</v>
      </c>
      <c r="G9" s="2">
        <f t="shared" si="2"/>
        <v>4.7828051768669015E-3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C10-C16</f>
        <v>-0.23344229636039637</v>
      </c>
      <c r="G10" s="2">
        <f t="shared" si="2"/>
        <v>5.4495305730015133E-2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C11-C16</f>
        <v>-1.7625511513953196E-2</v>
      </c>
      <c r="G11" s="2">
        <f>F11^2</f>
        <v>3.106586561284967E-4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C12-C16</f>
        <v>-7.6051535970958595E-2</v>
      </c>
      <c r="G12" s="2">
        <f>F12^2</f>
        <v>5.7838361235420088E-3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C13-C16</f>
        <v>3.3864327052834708E-2</v>
      </c>
      <c r="G13" s="2">
        <f>F13^2</f>
        <v>1.1467926467413527E-3</v>
      </c>
    </row>
    <row r="14" spans="1:7">
      <c r="A14" s="5" t="s">
        <v>47</v>
      </c>
      <c r="B14" s="3">
        <v>0.3</v>
      </c>
      <c r="C14" s="2">
        <f t="shared" si="0"/>
        <v>-0.52287874528033762</v>
      </c>
      <c r="D14" s="2">
        <f t="shared" si="1"/>
        <v>0.27340218226594021</v>
      </c>
      <c r="F14" s="2">
        <f>C14-C16</f>
        <v>1.3041597057406473</v>
      </c>
      <c r="G14" s="2">
        <f>F14^2</f>
        <v>1.7008325380775318</v>
      </c>
    </row>
    <row r="15" spans="1:7" ht="14.25" customHeight="1">
      <c r="A15" s="5"/>
      <c r="B15" s="9"/>
      <c r="C15" s="2"/>
      <c r="D15" s="2"/>
    </row>
    <row r="16" spans="1:7">
      <c r="A16" s="6" t="s">
        <v>32</v>
      </c>
      <c r="B16" s="2"/>
      <c r="C16" s="6">
        <f>SUM(C6:C14)/9</f>
        <v>-1.8270384510209849</v>
      </c>
      <c r="D16" s="2"/>
    </row>
    <row r="17" spans="1:7">
      <c r="A17" s="8" t="s">
        <v>20</v>
      </c>
      <c r="B17" s="2"/>
      <c r="C17" s="8">
        <f>10^C16</f>
        <v>1.4892292203620948E-2</v>
      </c>
      <c r="D17" s="2"/>
    </row>
    <row r="18" spans="1:7" ht="14.25" customHeight="1">
      <c r="A18" s="5"/>
      <c r="B18" s="9"/>
      <c r="C18" s="2"/>
      <c r="D18" s="2"/>
    </row>
    <row r="19" spans="1:7">
      <c r="A19" s="11" t="s">
        <v>37</v>
      </c>
      <c r="B19" s="9"/>
      <c r="C19" s="2"/>
      <c r="D19" s="2"/>
      <c r="G19" s="6">
        <f>SUM(G6:G14)</f>
        <v>2.1184016843176661</v>
      </c>
    </row>
    <row r="20" spans="1:7">
      <c r="A20" s="11" t="s">
        <v>38</v>
      </c>
      <c r="B20" s="9"/>
      <c r="C20" s="2"/>
      <c r="D20" s="2"/>
      <c r="G20" s="6">
        <f>G19/8</f>
        <v>0.26480021053970826</v>
      </c>
    </row>
    <row r="21" spans="1:7">
      <c r="A21" s="10" t="s">
        <v>35</v>
      </c>
      <c r="B21" s="9"/>
      <c r="C21" s="2"/>
      <c r="D21" s="2"/>
      <c r="G21" s="2">
        <f>G20^0.5</f>
        <v>0.51458741778215711</v>
      </c>
    </row>
    <row r="22" spans="1:7">
      <c r="A22" s="12" t="s">
        <v>36</v>
      </c>
      <c r="B22" s="9"/>
      <c r="C22" s="2"/>
      <c r="D22" s="2"/>
      <c r="G22" s="8">
        <f>10^G21</f>
        <v>3.2702986703198649</v>
      </c>
    </row>
    <row r="23" spans="1:7">
      <c r="A23" s="2"/>
      <c r="B23" s="2"/>
      <c r="C23" s="2"/>
      <c r="D23" s="2"/>
    </row>
    <row r="24" spans="1:7">
      <c r="A24" s="2" t="s">
        <v>10</v>
      </c>
      <c r="B24" s="2"/>
      <c r="C24" s="2"/>
      <c r="D24" s="2">
        <f>SUM(D6:D14)</f>
        <v>32.161027197900111</v>
      </c>
    </row>
    <row r="25" spans="1:7">
      <c r="A25" s="2" t="s">
        <v>11</v>
      </c>
      <c r="B25" s="2"/>
      <c r="C25" s="2"/>
      <c r="D25" s="2">
        <f>(C16)^2</f>
        <v>3.3380695015091599</v>
      </c>
    </row>
    <row r="26" spans="1:7">
      <c r="A26" s="7" t="s">
        <v>17</v>
      </c>
      <c r="B26" s="2"/>
      <c r="C26" s="2"/>
      <c r="D26" s="6">
        <f>D25*9</f>
        <v>30.04262551358244</v>
      </c>
    </row>
    <row r="27" spans="1:7">
      <c r="A27" s="2" t="s">
        <v>12</v>
      </c>
      <c r="B27" s="2"/>
      <c r="C27" s="2"/>
      <c r="D27" s="2">
        <f>D24-D26</f>
        <v>2.1184016843176714</v>
      </c>
    </row>
    <row r="28" spans="1:7">
      <c r="A28" s="6" t="s">
        <v>18</v>
      </c>
      <c r="B28" s="2"/>
      <c r="C28" s="2"/>
      <c r="D28" s="6">
        <f>D27/8</f>
        <v>0.26480021053970892</v>
      </c>
    </row>
    <row r="29" spans="1:7">
      <c r="A29" s="2" t="s">
        <v>21</v>
      </c>
      <c r="B29" s="2"/>
      <c r="C29" s="2"/>
      <c r="D29" s="2">
        <f>D28^0.5</f>
        <v>0.51458741778215766</v>
      </c>
    </row>
    <row r="30" spans="1:7">
      <c r="A30" s="8" t="s">
        <v>22</v>
      </c>
      <c r="B30" s="2"/>
      <c r="C30" s="2"/>
      <c r="D30" s="8">
        <f>10^D29</f>
        <v>3.2702986703198689</v>
      </c>
    </row>
    <row r="31" spans="1:7">
      <c r="A31" s="2"/>
      <c r="B31" s="2"/>
      <c r="C31" s="2"/>
      <c r="D31" s="2"/>
    </row>
    <row r="32" spans="1:7">
      <c r="A32" s="2" t="s">
        <v>24</v>
      </c>
      <c r="B32" s="2"/>
      <c r="C32" s="2"/>
      <c r="D32" s="2">
        <f>D29^2</f>
        <v>0.26480021053970887</v>
      </c>
    </row>
    <row r="33" spans="1:4">
      <c r="A33" s="2" t="s">
        <v>25</v>
      </c>
      <c r="B33" s="2"/>
      <c r="C33" s="2"/>
      <c r="D33" s="2">
        <f>D32+0.084</f>
        <v>0.34880021053970889</v>
      </c>
    </row>
    <row r="34" spans="1:4">
      <c r="A34" s="2" t="s">
        <v>23</v>
      </c>
      <c r="B34" s="2"/>
      <c r="C34" s="2"/>
      <c r="D34" s="2">
        <f>D33^0.5</f>
        <v>0.59059310065366399</v>
      </c>
    </row>
    <row r="35" spans="1:4">
      <c r="A35" s="8" t="s">
        <v>13</v>
      </c>
      <c r="B35" s="2"/>
      <c r="C35" s="2"/>
      <c r="D35" s="8">
        <f>10^D34</f>
        <v>3.895768131823667</v>
      </c>
    </row>
    <row r="36" spans="1:4">
      <c r="A36" s="2"/>
      <c r="B36" s="2"/>
      <c r="C36" s="2"/>
      <c r="D36" s="2"/>
    </row>
    <row r="37" spans="1:4">
      <c r="A37" s="2" t="s">
        <v>28</v>
      </c>
      <c r="B37" s="2"/>
      <c r="C37" s="2"/>
      <c r="D37" s="2">
        <f>1.645*D34</f>
        <v>0.97152565057527729</v>
      </c>
    </row>
    <row r="38" spans="1:4">
      <c r="A38" s="2" t="s">
        <v>27</v>
      </c>
      <c r="B38" s="2"/>
      <c r="C38" s="2"/>
      <c r="D38" s="2">
        <f>C16+D37</f>
        <v>-0.85551280044570766</v>
      </c>
    </row>
    <row r="39" spans="1:4">
      <c r="A39" s="8" t="s">
        <v>14</v>
      </c>
      <c r="B39" s="2"/>
      <c r="C39" s="2"/>
      <c r="D39" s="8">
        <f>10^D38</f>
        <v>0.1394720548879668</v>
      </c>
    </row>
    <row r="40" spans="1:4">
      <c r="A40" s="2"/>
      <c r="B40" s="2"/>
      <c r="C40" s="2"/>
      <c r="D40" s="2"/>
    </row>
    <row r="41" spans="1:4">
      <c r="A41" s="2" t="s">
        <v>31</v>
      </c>
      <c r="B41" s="2"/>
      <c r="C41" s="2"/>
      <c r="D41" s="2">
        <f>D34^2</f>
        <v>0.34880021053970889</v>
      </c>
    </row>
    <row r="42" spans="1:4">
      <c r="A42" s="2" t="s">
        <v>30</v>
      </c>
      <c r="B42" s="2"/>
      <c r="C42" s="2"/>
      <c r="D42" s="2">
        <f>1.151*D41</f>
        <v>0.40146904233120495</v>
      </c>
    </row>
    <row r="43" spans="1:4">
      <c r="A43" s="2" t="s">
        <v>29</v>
      </c>
      <c r="B43" s="2"/>
      <c r="C43" s="2"/>
      <c r="D43" s="2">
        <f>C16+D42</f>
        <v>-1.4255694086897801</v>
      </c>
    </row>
    <row r="44" spans="1:4">
      <c r="A44" s="8" t="s">
        <v>15</v>
      </c>
      <c r="B44" s="2"/>
      <c r="C44" s="2"/>
      <c r="D44" s="8">
        <f>10^D43</f>
        <v>3.753449622661801E-2</v>
      </c>
    </row>
    <row r="45" spans="1:4">
      <c r="A45" s="2"/>
      <c r="B45" s="2"/>
      <c r="C45" s="2"/>
      <c r="D45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6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48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C6-C17</f>
        <v>-0.14185154169739667</v>
      </c>
      <c r="G6" s="2">
        <f>F6^2</f>
        <v>2.0121859881928265E-2</v>
      </c>
    </row>
    <row r="7" spans="1:7">
      <c r="A7" s="5" t="s">
        <v>1</v>
      </c>
      <c r="B7" s="3">
        <v>9.7999999999999997E-3</v>
      </c>
      <c r="C7" s="2">
        <f t="shared" ref="C7:C15" si="0">LOG10(B7)</f>
        <v>-2.0087739243075053</v>
      </c>
      <c r="D7" s="2">
        <f t="shared" ref="D7:D15" si="1">C7^2</f>
        <v>4.0351726789777755</v>
      </c>
      <c r="F7" s="2">
        <f>C7-C17</f>
        <v>-6.4439318388618716E-2</v>
      </c>
      <c r="G7" s="2">
        <f t="shared" ref="G7:G10" si="2">F7^2</f>
        <v>4.1524257543897741E-3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C8-C17</f>
        <v>-0.38356753614539585</v>
      </c>
      <c r="G8" s="2">
        <f t="shared" si="2"/>
        <v>0.14712405478464954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C9-C17</f>
        <v>4.8138326874843429E-2</v>
      </c>
      <c r="G9" s="2">
        <f t="shared" si="2"/>
        <v>2.3172985143092733E-3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C10-C17</f>
        <v>-0.11614614146249469</v>
      </c>
      <c r="G10" s="2">
        <f t="shared" si="2"/>
        <v>1.3489926176625828E-2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C11-C17</f>
        <v>9.9670643383948487E-2</v>
      </c>
      <c r="G11" s="2">
        <f>F11^2</f>
        <v>9.9342371525702345E-3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C12-C17</f>
        <v>4.1244618926943089E-2</v>
      </c>
      <c r="G12" s="2">
        <f>F12^2</f>
        <v>1.7011185904287521E-3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C13-C17</f>
        <v>0.15116048195073639</v>
      </c>
      <c r="G13" s="2">
        <f>F13^2</f>
        <v>2.2849491303578901E-2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C14-C17</f>
        <v>0.42145586063854901</v>
      </c>
      <c r="G14" s="2">
        <f>F14^2</f>
        <v>0.17762504246658004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C15-C17</f>
        <v>-5.5665394081113373E-2</v>
      </c>
      <c r="G15" s="2">
        <f>F15^2</f>
        <v>3.0986360982056516E-3</v>
      </c>
    </row>
    <row r="16" spans="1:7" ht="14.25" customHeight="1">
      <c r="A16" s="5"/>
      <c r="B16" s="9"/>
      <c r="C16" s="2"/>
      <c r="D16" s="2"/>
    </row>
    <row r="17" spans="1:7">
      <c r="A17" s="6" t="s">
        <v>32</v>
      </c>
      <c r="B17" s="2"/>
      <c r="C17" s="6">
        <f>SUM(C6:C15)/10</f>
        <v>-1.9443346059188866</v>
      </c>
      <c r="D17" s="2"/>
    </row>
    <row r="18" spans="1:7">
      <c r="A18" s="8" t="s">
        <v>20</v>
      </c>
      <c r="B18" s="2"/>
      <c r="C18" s="8">
        <f>10^C17</f>
        <v>1.136751128661251E-2</v>
      </c>
      <c r="D18" s="2"/>
    </row>
    <row r="19" spans="1:7" ht="14.25" customHeight="1">
      <c r="A19" s="5"/>
      <c r="B19" s="9"/>
      <c r="C19" s="2"/>
      <c r="D19" s="2"/>
    </row>
    <row r="20" spans="1:7">
      <c r="A20" s="11" t="s">
        <v>37</v>
      </c>
      <c r="B20" s="9"/>
      <c r="C20" s="2"/>
      <c r="D20" s="2"/>
      <c r="G20" s="6">
        <f>SUM(G6:G15)</f>
        <v>0.40241409072326634</v>
      </c>
    </row>
    <row r="21" spans="1:7">
      <c r="A21" s="11" t="s">
        <v>38</v>
      </c>
      <c r="B21" s="9"/>
      <c r="C21" s="2"/>
      <c r="D21" s="2"/>
      <c r="G21" s="6">
        <f>G20/9</f>
        <v>4.4712676747029591E-2</v>
      </c>
    </row>
    <row r="22" spans="1:7">
      <c r="A22" s="10" t="s">
        <v>35</v>
      </c>
      <c r="B22" s="9"/>
      <c r="C22" s="2"/>
      <c r="D22" s="2"/>
      <c r="G22" s="2">
        <f>G21^0.5</f>
        <v>0.21145372247144195</v>
      </c>
    </row>
    <row r="23" spans="1:7">
      <c r="A23" s="12" t="s">
        <v>36</v>
      </c>
      <c r="B23" s="9"/>
      <c r="C23" s="2"/>
      <c r="D23" s="2"/>
      <c r="G23" s="8">
        <f>10^G22</f>
        <v>1.6272479102063149</v>
      </c>
    </row>
    <row r="24" spans="1:7">
      <c r="A24" s="2"/>
      <c r="B24" s="2"/>
      <c r="C24" s="2"/>
      <c r="D24" s="2"/>
    </row>
    <row r="25" spans="1:7">
      <c r="A25" s="2" t="s">
        <v>10</v>
      </c>
      <c r="B25" s="2"/>
      <c r="C25" s="2"/>
      <c r="D25" s="2">
        <f>SUM(D6:D15)</f>
        <v>38.206784688460786</v>
      </c>
    </row>
    <row r="26" spans="1:7">
      <c r="A26" s="2" t="s">
        <v>11</v>
      </c>
      <c r="B26" s="2"/>
      <c r="C26" s="2"/>
      <c r="D26" s="2">
        <f>(C17)^2</f>
        <v>3.7804370597737522</v>
      </c>
    </row>
    <row r="27" spans="1:7">
      <c r="A27" s="7" t="s">
        <v>17</v>
      </c>
      <c r="B27" s="2"/>
      <c r="C27" s="2"/>
      <c r="D27" s="6">
        <f>D26*10</f>
        <v>37.804370597737524</v>
      </c>
    </row>
    <row r="28" spans="1:7">
      <c r="A28" s="2" t="s">
        <v>12</v>
      </c>
      <c r="B28" s="2"/>
      <c r="C28" s="2"/>
      <c r="D28" s="2">
        <f>D25-D27</f>
        <v>0.40241409072326206</v>
      </c>
    </row>
    <row r="29" spans="1:7">
      <c r="A29" s="6" t="s">
        <v>18</v>
      </c>
      <c r="B29" s="2"/>
      <c r="C29" s="2"/>
      <c r="D29" s="6">
        <f>D28/9</f>
        <v>4.4712676747029119E-2</v>
      </c>
    </row>
    <row r="30" spans="1:7">
      <c r="A30" s="2" t="s">
        <v>21</v>
      </c>
      <c r="B30" s="2"/>
      <c r="C30" s="2"/>
      <c r="D30" s="2">
        <f>D29^0.5</f>
        <v>0.21145372247144081</v>
      </c>
    </row>
    <row r="31" spans="1:7">
      <c r="A31" s="8" t="s">
        <v>22</v>
      </c>
      <c r="B31" s="2"/>
      <c r="C31" s="2"/>
      <c r="D31" s="8">
        <f>10^D30</f>
        <v>1.6272479102063107</v>
      </c>
    </row>
    <row r="32" spans="1:7">
      <c r="A32" s="2"/>
      <c r="B32" s="2"/>
      <c r="C32" s="2"/>
      <c r="D32" s="2"/>
    </row>
    <row r="33" spans="1:4">
      <c r="A33" s="2" t="s">
        <v>24</v>
      </c>
      <c r="B33" s="2"/>
      <c r="C33" s="2"/>
      <c r="D33" s="2">
        <f>D30^2</f>
        <v>4.4712676747029112E-2</v>
      </c>
    </row>
    <row r="34" spans="1:4">
      <c r="A34" s="2" t="s">
        <v>25</v>
      </c>
      <c r="B34" s="2"/>
      <c r="C34" s="2"/>
      <c r="D34" s="2">
        <f>D33+0.084</f>
        <v>0.12871267674702913</v>
      </c>
    </row>
    <row r="35" spans="1:4">
      <c r="A35" s="2" t="s">
        <v>23</v>
      </c>
      <c r="B35" s="2"/>
      <c r="C35" s="2"/>
      <c r="D35" s="2">
        <f>D34^0.5</f>
        <v>0.35876548990535467</v>
      </c>
    </row>
    <row r="36" spans="1:4">
      <c r="A36" s="8" t="s">
        <v>13</v>
      </c>
      <c r="B36" s="2"/>
      <c r="C36" s="2"/>
      <c r="D36" s="8">
        <f>10^D35</f>
        <v>2.2843649601500076</v>
      </c>
    </row>
    <row r="37" spans="1:4">
      <c r="A37" s="2"/>
      <c r="B37" s="2"/>
      <c r="C37" s="2"/>
      <c r="D37" s="2"/>
    </row>
    <row r="38" spans="1:4">
      <c r="A38" s="2" t="s">
        <v>28</v>
      </c>
      <c r="B38" s="2"/>
      <c r="C38" s="2"/>
      <c r="D38" s="2">
        <f>1.645*D35</f>
        <v>0.59016923089430839</v>
      </c>
    </row>
    <row r="39" spans="1:4">
      <c r="A39" s="2" t="s">
        <v>27</v>
      </c>
      <c r="B39" s="2"/>
      <c r="C39" s="2"/>
      <c r="D39" s="2">
        <f>C17+D38</f>
        <v>-1.3541653750245781</v>
      </c>
    </row>
    <row r="40" spans="1:4">
      <c r="A40" s="8" t="s">
        <v>14</v>
      </c>
      <c r="B40" s="2"/>
      <c r="C40" s="2"/>
      <c r="D40" s="8">
        <f>10^D39</f>
        <v>4.4241987119077224E-2</v>
      </c>
    </row>
    <row r="41" spans="1:4">
      <c r="A41" s="2"/>
      <c r="B41" s="2"/>
      <c r="C41" s="2"/>
      <c r="D41" s="2"/>
    </row>
    <row r="42" spans="1:4">
      <c r="A42" s="2" t="s">
        <v>31</v>
      </c>
      <c r="B42" s="2"/>
      <c r="C42" s="2"/>
      <c r="D42" s="2">
        <f>D35^2</f>
        <v>0.12871267674702916</v>
      </c>
    </row>
    <row r="43" spans="1:4">
      <c r="A43" s="2" t="s">
        <v>30</v>
      </c>
      <c r="B43" s="2"/>
      <c r="C43" s="2"/>
      <c r="D43" s="2">
        <f>1.151*D42</f>
        <v>0.14814829093583057</v>
      </c>
    </row>
    <row r="44" spans="1:4">
      <c r="A44" s="2" t="s">
        <v>29</v>
      </c>
      <c r="B44" s="2"/>
      <c r="C44" s="2"/>
      <c r="D44" s="2">
        <f>C17+D43</f>
        <v>-1.7961863149830561</v>
      </c>
    </row>
    <row r="45" spans="1:4">
      <c r="A45" s="8" t="s">
        <v>15</v>
      </c>
      <c r="B45" s="2"/>
      <c r="C45" s="2"/>
      <c r="D45" s="8">
        <f>10^D44</f>
        <v>1.5988719556342214E-2</v>
      </c>
    </row>
    <row r="46" spans="1:4">
      <c r="A46" s="2"/>
      <c r="B46" s="2"/>
      <c r="C46" s="2"/>
      <c r="D46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50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C6-C18</f>
        <v>-0.14091132212517343</v>
      </c>
      <c r="G6" s="2">
        <f>F6^2</f>
        <v>1.985600070306439E-2</v>
      </c>
    </row>
    <row r="7" spans="1:7">
      <c r="A7" s="5" t="s">
        <v>1</v>
      </c>
      <c r="B7" s="3">
        <v>9.7999999999999997E-3</v>
      </c>
      <c r="C7" s="2">
        <f t="shared" ref="C7:C16" si="0">LOG10(B7)</f>
        <v>-2.0087739243075053</v>
      </c>
      <c r="D7" s="2">
        <f t="shared" ref="D7:D16" si="1">C7^2</f>
        <v>4.0351726789777755</v>
      </c>
      <c r="F7" s="2">
        <f>C7-C18</f>
        <v>-6.3499098816395483E-2</v>
      </c>
      <c r="G7" s="2">
        <f t="shared" ref="G7:G10" si="2">F7^2</f>
        <v>4.0321355504943585E-3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C8-C18</f>
        <v>-0.38262731657317262</v>
      </c>
      <c r="G8" s="2">
        <f t="shared" si="2"/>
        <v>0.14640366338798685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C9-C18</f>
        <v>4.9078546447066662E-2</v>
      </c>
      <c r="G9" s="2">
        <f t="shared" si="2"/>
        <v>2.4087037213568795E-3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C10-C18</f>
        <v>-0.11520592189027146</v>
      </c>
      <c r="G10" s="2">
        <f t="shared" si="2"/>
        <v>1.3272404438587328E-2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C11-C18</f>
        <v>0.10061086295617172</v>
      </c>
      <c r="G11" s="2">
        <f>F11^2</f>
        <v>1.0122545744785567E-2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C12-C18</f>
        <v>4.2184838499166322E-2</v>
      </c>
      <c r="G12" s="2">
        <f>F12^2</f>
        <v>1.7795605992007451E-3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C13-C18</f>
        <v>0.15210070152295962</v>
      </c>
      <c r="G13" s="2">
        <f>F13^2</f>
        <v>2.3134623403776453E-2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C14-C18</f>
        <v>0.42239608021077224</v>
      </c>
      <c r="G14" s="2">
        <f>F14^2</f>
        <v>0.17841844857742514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C15-C18</f>
        <v>-5.472517450889014E-2</v>
      </c>
      <c r="G15" s="2">
        <f>F15^2</f>
        <v>2.9948447250284791E-3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C16-C18</f>
        <v>-9.4021957222327757E-3</v>
      </c>
      <c r="G16" s="2">
        <f>F16^2</f>
        <v>8.8401284399172313E-5</v>
      </c>
    </row>
    <row r="17" spans="1:7" ht="14.25" customHeight="1">
      <c r="A17" s="5"/>
      <c r="B17" s="9"/>
      <c r="C17" s="2"/>
      <c r="D17" s="2"/>
    </row>
    <row r="18" spans="1:7">
      <c r="A18" s="6" t="s">
        <v>32</v>
      </c>
      <c r="B18" s="2"/>
      <c r="C18" s="6">
        <f>SUM(C6:C16)/11</f>
        <v>-1.9452748254911099</v>
      </c>
      <c r="D18" s="2"/>
    </row>
    <row r="19" spans="1:7">
      <c r="A19" s="8" t="s">
        <v>20</v>
      </c>
      <c r="B19" s="2"/>
      <c r="C19" s="8">
        <f>10^C18</f>
        <v>1.1342927977314851E-2</v>
      </c>
      <c r="D19" s="2"/>
    </row>
    <row r="20" spans="1:7" ht="14.25" customHeight="1">
      <c r="A20" s="5"/>
      <c r="B20" s="9"/>
      <c r="C20" s="2"/>
      <c r="D20" s="2"/>
    </row>
    <row r="21" spans="1:7">
      <c r="A21" s="11" t="s">
        <v>37</v>
      </c>
      <c r="B21" s="9"/>
      <c r="C21" s="2"/>
      <c r="D21" s="2"/>
      <c r="G21" s="6">
        <f>SUM(G6:G16)</f>
        <v>0.4025113321361054</v>
      </c>
    </row>
    <row r="22" spans="1:7">
      <c r="A22" s="11" t="s">
        <v>38</v>
      </c>
      <c r="B22" s="9"/>
      <c r="C22" s="2"/>
      <c r="D22" s="2"/>
      <c r="G22" s="6">
        <f>G21/10</f>
        <v>4.025113321361054E-2</v>
      </c>
    </row>
    <row r="23" spans="1:7">
      <c r="A23" s="10" t="s">
        <v>35</v>
      </c>
      <c r="B23" s="9"/>
      <c r="C23" s="2"/>
      <c r="D23" s="2"/>
      <c r="G23" s="2">
        <f>G22^0.5</f>
        <v>0.2006268506795901</v>
      </c>
    </row>
    <row r="24" spans="1:7">
      <c r="A24" s="12" t="s">
        <v>36</v>
      </c>
      <c r="B24" s="9"/>
      <c r="C24" s="2"/>
      <c r="D24" s="2"/>
      <c r="G24" s="8">
        <f>10^G23</f>
        <v>1.5871824426187888</v>
      </c>
    </row>
    <row r="25" spans="1:7">
      <c r="A25" s="2"/>
      <c r="B25" s="2"/>
      <c r="C25" s="2"/>
      <c r="D25" s="2"/>
    </row>
    <row r="26" spans="1:7">
      <c r="A26" s="2" t="s">
        <v>10</v>
      </c>
      <c r="B26" s="2"/>
      <c r="C26" s="2"/>
      <c r="D26" s="2">
        <f>SUM(D6:D16)</f>
        <v>42.027546945720253</v>
      </c>
    </row>
    <row r="27" spans="1:7">
      <c r="A27" s="2" t="s">
        <v>11</v>
      </c>
      <c r="B27" s="2"/>
      <c r="C27" s="2"/>
      <c r="D27" s="2">
        <f>(C18)^2</f>
        <v>3.7840941466894678</v>
      </c>
    </row>
    <row r="28" spans="1:7">
      <c r="A28" s="7" t="s">
        <v>17</v>
      </c>
      <c r="B28" s="2"/>
      <c r="C28" s="2"/>
      <c r="D28" s="6">
        <f>D27*11</f>
        <v>41.625035613584146</v>
      </c>
    </row>
    <row r="29" spans="1:7">
      <c r="A29" s="2" t="s">
        <v>12</v>
      </c>
      <c r="B29" s="2"/>
      <c r="C29" s="2"/>
      <c r="D29" s="2">
        <f>D26-D28</f>
        <v>0.40251133213610757</v>
      </c>
    </row>
    <row r="30" spans="1:7">
      <c r="A30" s="6" t="s">
        <v>18</v>
      </c>
      <c r="B30" s="2"/>
      <c r="C30" s="2"/>
      <c r="D30" s="6">
        <f>D29/10</f>
        <v>4.0251133213610756E-2</v>
      </c>
    </row>
    <row r="31" spans="1:7">
      <c r="A31" s="2" t="s">
        <v>21</v>
      </c>
      <c r="B31" s="2"/>
      <c r="C31" s="2"/>
      <c r="D31" s="2">
        <f>D30^0.5</f>
        <v>0.20062685067959063</v>
      </c>
    </row>
    <row r="32" spans="1:7">
      <c r="A32" s="8" t="s">
        <v>22</v>
      </c>
      <c r="B32" s="2"/>
      <c r="C32" s="2"/>
      <c r="D32" s="8">
        <f>10^D31</f>
        <v>1.5871824426187908</v>
      </c>
    </row>
    <row r="33" spans="1:4">
      <c r="A33" s="2"/>
      <c r="B33" s="2"/>
      <c r="C33" s="2"/>
      <c r="D33" s="2"/>
    </row>
    <row r="34" spans="1:4">
      <c r="A34" s="2" t="s">
        <v>24</v>
      </c>
      <c r="B34" s="2"/>
      <c r="C34" s="2"/>
      <c r="D34" s="2">
        <f>D31^2</f>
        <v>4.0251133213610756E-2</v>
      </c>
    </row>
    <row r="35" spans="1:4">
      <c r="A35" s="2" t="s">
        <v>25</v>
      </c>
      <c r="B35" s="2"/>
      <c r="C35" s="2"/>
      <c r="D35" s="2">
        <f>D34+0.084</f>
        <v>0.12425113321361075</v>
      </c>
    </row>
    <row r="36" spans="1:4">
      <c r="A36" s="2" t="s">
        <v>23</v>
      </c>
      <c r="B36" s="2"/>
      <c r="C36" s="2"/>
      <c r="D36" s="2">
        <f>D35^0.5</f>
        <v>0.35249274207224573</v>
      </c>
    </row>
    <row r="37" spans="1:4">
      <c r="A37" s="8" t="s">
        <v>13</v>
      </c>
      <c r="B37" s="2"/>
      <c r="C37" s="2"/>
      <c r="D37" s="8">
        <f>10^D36</f>
        <v>2.2516077875692804</v>
      </c>
    </row>
    <row r="38" spans="1:4">
      <c r="A38" s="2"/>
      <c r="B38" s="2"/>
      <c r="C38" s="2"/>
      <c r="D38" s="2"/>
    </row>
    <row r="39" spans="1:4">
      <c r="A39" s="2" t="s">
        <v>28</v>
      </c>
      <c r="B39" s="2"/>
      <c r="C39" s="2"/>
      <c r="D39" s="2">
        <f>1.645*D36</f>
        <v>0.57985056070884422</v>
      </c>
    </row>
    <row r="40" spans="1:4">
      <c r="A40" s="2" t="s">
        <v>27</v>
      </c>
      <c r="B40" s="2"/>
      <c r="C40" s="2"/>
      <c r="D40" s="2">
        <f>C18+D39</f>
        <v>-1.3654242647822656</v>
      </c>
    </row>
    <row r="41" spans="1:4">
      <c r="A41" s="8" t="s">
        <v>14</v>
      </c>
      <c r="B41" s="2"/>
      <c r="C41" s="2"/>
      <c r="D41" s="8">
        <f>10^D40</f>
        <v>4.3109772919668644E-2</v>
      </c>
    </row>
    <row r="42" spans="1:4">
      <c r="A42" s="2"/>
      <c r="B42" s="2"/>
      <c r="C42" s="2"/>
      <c r="D42" s="2"/>
    </row>
    <row r="43" spans="1:4">
      <c r="A43" s="2" t="s">
        <v>31</v>
      </c>
      <c r="B43" s="2"/>
      <c r="C43" s="2"/>
      <c r="D43" s="2">
        <f>D36^2</f>
        <v>0.12425113321361075</v>
      </c>
    </row>
    <row r="44" spans="1:4">
      <c r="A44" s="2" t="s">
        <v>30</v>
      </c>
      <c r="B44" s="2"/>
      <c r="C44" s="2"/>
      <c r="D44" s="2">
        <f>1.151*D43</f>
        <v>0.14301305432886599</v>
      </c>
    </row>
    <row r="45" spans="1:4">
      <c r="A45" s="2" t="s">
        <v>29</v>
      </c>
      <c r="B45" s="2"/>
      <c r="C45" s="2"/>
      <c r="D45" s="2">
        <f>C18+D44</f>
        <v>-1.802261771162244</v>
      </c>
    </row>
    <row r="46" spans="1:4">
      <c r="A46" s="8" t="s">
        <v>15</v>
      </c>
      <c r="B46" s="2"/>
      <c r="C46" s="2"/>
      <c r="D46" s="8">
        <f>10^D45</f>
        <v>1.5766606504352607E-2</v>
      </c>
    </row>
    <row r="47" spans="1:4">
      <c r="A47" s="2"/>
      <c r="B47" s="2"/>
      <c r="C47" s="2"/>
      <c r="D47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8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54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C6-C19</f>
        <v>-0.16143672388809782</v>
      </c>
      <c r="G6" s="2">
        <f>F6^2</f>
        <v>2.6061815819721935E-2</v>
      </c>
    </row>
    <row r="7" spans="1:7">
      <c r="A7" s="5" t="s">
        <v>1</v>
      </c>
      <c r="B7" s="3">
        <v>9.7999999999999997E-3</v>
      </c>
      <c r="C7" s="2">
        <f t="shared" ref="C7:C17" si="0">LOG10(B7)</f>
        <v>-2.0087739243075053</v>
      </c>
      <c r="D7" s="2">
        <f t="shared" ref="D7:D17" si="1">C7^2</f>
        <v>4.0351726789777755</v>
      </c>
      <c r="F7" s="2">
        <f>C7-C19</f>
        <v>-8.4024500579319872E-2</v>
      </c>
      <c r="G7" s="2">
        <f t="shared" ref="G7:G10" si="2">F7^2</f>
        <v>7.0601166976041255E-3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C8-C19</f>
        <v>-0.403152718336097</v>
      </c>
      <c r="G8" s="2">
        <f t="shared" si="2"/>
        <v>0.16253211430178435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C9-C19</f>
        <v>2.8553144684142273E-2</v>
      </c>
      <c r="G9" s="2">
        <f t="shared" si="2"/>
        <v>8.1528207135356213E-4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C10-C19</f>
        <v>-0.13573132365319585</v>
      </c>
      <c r="G10" s="2">
        <f t="shared" si="2"/>
        <v>1.8422992220648603E-2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C11-C19</f>
        <v>8.0085461193247331E-2</v>
      </c>
      <c r="G11" s="2">
        <f>F11^2</f>
        <v>6.4136810945351246E-3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C12-C19</f>
        <v>2.1659436736241933E-2</v>
      </c>
      <c r="G12" s="2">
        <f>F12^2</f>
        <v>4.6913119973126659E-4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C13-C19</f>
        <v>0.13157529976003524</v>
      </c>
      <c r="G13" s="2">
        <f>F13^2</f>
        <v>1.7312059506943128E-2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C14-C19</f>
        <v>0.40187067844784785</v>
      </c>
      <c r="G14" s="2">
        <f>F14^2</f>
        <v>0.16150004219613354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C15-C19</f>
        <v>-7.5250576271814529E-2</v>
      </c>
      <c r="G15" s="2">
        <f>F15^2</f>
        <v>5.662649229240176E-3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C16-C19</f>
        <v>-2.9927597485157165E-2</v>
      </c>
      <c r="G16" s="2">
        <f>F16^2</f>
        <v>8.9566109123358543E-4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C17-C19</f>
        <v>0.22577941939216672</v>
      </c>
      <c r="G17" s="2">
        <f>F17^2</f>
        <v>5.0976346221063909E-2</v>
      </c>
    </row>
    <row r="18" spans="1:7" ht="14.25" customHeight="1">
      <c r="A18" s="5"/>
      <c r="B18" s="9"/>
      <c r="C18" s="2"/>
      <c r="D18" s="2"/>
    </row>
    <row r="19" spans="1:7">
      <c r="A19" s="6" t="s">
        <v>32</v>
      </c>
      <c r="B19" s="2"/>
      <c r="C19" s="6">
        <f>SUM(C6:C17)/12</f>
        <v>-1.9247494237281855</v>
      </c>
      <c r="D19" s="2"/>
    </row>
    <row r="20" spans="1:7">
      <c r="A20" s="8" t="s">
        <v>20</v>
      </c>
      <c r="B20" s="2"/>
      <c r="C20" s="8">
        <f>10^C19</f>
        <v>1.1891881592193863E-2</v>
      </c>
      <c r="D20" s="2"/>
    </row>
    <row r="21" spans="1:7" ht="14.25" customHeight="1">
      <c r="A21" s="5"/>
      <c r="B21" s="9"/>
      <c r="C21" s="2"/>
      <c r="D21" s="2"/>
    </row>
    <row r="22" spans="1:7">
      <c r="A22" s="11" t="s">
        <v>37</v>
      </c>
      <c r="B22" s="9"/>
      <c r="C22" s="2"/>
      <c r="D22" s="2"/>
      <c r="G22" s="6">
        <f>SUM(G6:G17)</f>
        <v>0.45812189164999328</v>
      </c>
    </row>
    <row r="23" spans="1:7">
      <c r="A23" s="11" t="s">
        <v>38</v>
      </c>
      <c r="B23" s="9"/>
      <c r="C23" s="2"/>
      <c r="D23" s="2"/>
      <c r="G23" s="6">
        <f>G22/11</f>
        <v>4.1647444695453936E-2</v>
      </c>
    </row>
    <row r="24" spans="1:7">
      <c r="A24" s="10" t="s">
        <v>35</v>
      </c>
      <c r="B24" s="9"/>
      <c r="C24" s="2"/>
      <c r="D24" s="2"/>
      <c r="G24" s="2">
        <f>G23^0.5</f>
        <v>0.2040770557790707</v>
      </c>
    </row>
    <row r="25" spans="1:7">
      <c r="A25" s="12" t="s">
        <v>36</v>
      </c>
      <c r="B25" s="9"/>
      <c r="C25" s="2"/>
      <c r="D25" s="2"/>
      <c r="G25" s="8">
        <f>10^G24</f>
        <v>1.5998418593568871</v>
      </c>
    </row>
    <row r="26" spans="1:7">
      <c r="A26" s="2"/>
      <c r="B26" s="2"/>
      <c r="C26" s="2"/>
      <c r="D26" s="2"/>
    </row>
    <row r="27" spans="1:7">
      <c r="A27" s="2" t="s">
        <v>10</v>
      </c>
      <c r="B27" s="2"/>
      <c r="C27" s="2"/>
      <c r="D27" s="2">
        <f>SUM(D6:D17)</f>
        <v>44.914046021353784</v>
      </c>
    </row>
    <row r="28" spans="1:7">
      <c r="A28" s="2" t="s">
        <v>11</v>
      </c>
      <c r="B28" s="2"/>
      <c r="C28" s="2"/>
      <c r="D28" s="2">
        <f>(C19)^2</f>
        <v>3.7046603441419821</v>
      </c>
    </row>
    <row r="29" spans="1:7">
      <c r="A29" s="7" t="s">
        <v>17</v>
      </c>
      <c r="B29" s="2"/>
      <c r="C29" s="2"/>
      <c r="D29" s="6">
        <f>D28*12</f>
        <v>44.455924129703789</v>
      </c>
    </row>
    <row r="30" spans="1:7">
      <c r="A30" s="2" t="s">
        <v>12</v>
      </c>
      <c r="B30" s="2"/>
      <c r="C30" s="2"/>
      <c r="D30" s="2">
        <f>D27-D29</f>
        <v>0.45812189164999495</v>
      </c>
    </row>
    <row r="31" spans="1:7">
      <c r="A31" s="6" t="s">
        <v>18</v>
      </c>
      <c r="B31" s="2"/>
      <c r="C31" s="2"/>
      <c r="D31" s="6">
        <f>D30/11</f>
        <v>4.1647444695454089E-2</v>
      </c>
    </row>
    <row r="32" spans="1:7">
      <c r="A32" s="2" t="s">
        <v>21</v>
      </c>
      <c r="B32" s="2"/>
      <c r="C32" s="2"/>
      <c r="D32" s="2">
        <f>D31^0.5</f>
        <v>0.20407705577907109</v>
      </c>
    </row>
    <row r="33" spans="1:4">
      <c r="A33" s="8" t="s">
        <v>22</v>
      </c>
      <c r="B33" s="2"/>
      <c r="C33" s="2"/>
      <c r="D33" s="8">
        <f>10^D32</f>
        <v>1.5998418593568884</v>
      </c>
    </row>
    <row r="34" spans="1:4">
      <c r="A34" s="2"/>
      <c r="B34" s="2"/>
      <c r="C34" s="2"/>
      <c r="D34" s="2"/>
    </row>
    <row r="35" spans="1:4">
      <c r="A35" s="2" t="s">
        <v>24</v>
      </c>
      <c r="B35" s="2"/>
      <c r="C35" s="2"/>
      <c r="D35" s="2">
        <f>D32^2</f>
        <v>4.1647444695454096E-2</v>
      </c>
    </row>
    <row r="36" spans="1:4">
      <c r="A36" s="2" t="s">
        <v>25</v>
      </c>
      <c r="B36" s="2"/>
      <c r="C36" s="2"/>
      <c r="D36" s="2">
        <f>D35+0.084</f>
        <v>0.12564744469545411</v>
      </c>
    </row>
    <row r="37" spans="1:4">
      <c r="A37" s="2" t="s">
        <v>23</v>
      </c>
      <c r="B37" s="2"/>
      <c r="C37" s="2"/>
      <c r="D37" s="2">
        <f>D36^0.5</f>
        <v>0.35446783308990693</v>
      </c>
    </row>
    <row r="38" spans="1:4">
      <c r="A38" s="8" t="s">
        <v>13</v>
      </c>
      <c r="B38" s="2"/>
      <c r="C38" s="2"/>
      <c r="D38" s="8">
        <f>10^D37</f>
        <v>2.2618710034578053</v>
      </c>
    </row>
    <row r="39" spans="1:4">
      <c r="A39" s="2"/>
      <c r="B39" s="2"/>
      <c r="C39" s="2"/>
      <c r="D39" s="2"/>
    </row>
    <row r="40" spans="1:4">
      <c r="A40" s="2" t="s">
        <v>28</v>
      </c>
      <c r="B40" s="2"/>
      <c r="C40" s="2"/>
      <c r="D40" s="2">
        <f>1.645*D37</f>
        <v>0.58309958543289686</v>
      </c>
    </row>
    <row r="41" spans="1:4">
      <c r="A41" s="2" t="s">
        <v>27</v>
      </c>
      <c r="B41" s="2"/>
      <c r="C41" s="2"/>
      <c r="D41" s="2">
        <f>C19+D40</f>
        <v>-1.3416498382952886</v>
      </c>
    </row>
    <row r="42" spans="1:4">
      <c r="A42" s="8" t="s">
        <v>14</v>
      </c>
      <c r="B42" s="2"/>
      <c r="C42" s="2"/>
      <c r="D42" s="8">
        <f>10^D41</f>
        <v>4.5535505454317032E-2</v>
      </c>
    </row>
    <row r="43" spans="1:4">
      <c r="A43" s="2"/>
      <c r="B43" s="2"/>
      <c r="C43" s="2"/>
      <c r="D43" s="2"/>
    </row>
    <row r="44" spans="1:4">
      <c r="A44" s="2" t="s">
        <v>31</v>
      </c>
      <c r="B44" s="2"/>
      <c r="C44" s="2"/>
      <c r="D44" s="2">
        <f>D37^2</f>
        <v>0.12564744469545411</v>
      </c>
    </row>
    <row r="45" spans="1:4">
      <c r="A45" s="2" t="s">
        <v>30</v>
      </c>
      <c r="B45" s="2"/>
      <c r="C45" s="2"/>
      <c r="D45" s="2">
        <f>1.151*D44</f>
        <v>0.14462020884446769</v>
      </c>
    </row>
    <row r="46" spans="1:4">
      <c r="A46" s="2" t="s">
        <v>29</v>
      </c>
      <c r="B46" s="2"/>
      <c r="C46" s="2"/>
      <c r="D46" s="2">
        <f>C19+D45</f>
        <v>-1.7801292148837178</v>
      </c>
    </row>
    <row r="47" spans="1:4">
      <c r="A47" s="8" t="s">
        <v>15</v>
      </c>
      <c r="B47" s="2"/>
      <c r="C47" s="2"/>
      <c r="D47" s="8">
        <f>10^D46</f>
        <v>1.6590932068728827E-2</v>
      </c>
    </row>
    <row r="48" spans="1:4">
      <c r="A48" s="2"/>
      <c r="B48" s="2"/>
      <c r="C48" s="2"/>
      <c r="D48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9"/>
  <sheetViews>
    <sheetView workbookViewId="0"/>
  </sheetViews>
  <sheetFormatPr defaultRowHeight="13.5"/>
  <cols>
    <col min="1" max="1" width="35.75" customWidth="1"/>
    <col min="6" max="6" width="10.75" customWidth="1"/>
    <col min="7" max="7" width="13.5" customWidth="1"/>
  </cols>
  <sheetData>
    <row r="1" spans="1:7">
      <c r="A1" s="16" t="s">
        <v>55</v>
      </c>
      <c r="B1" s="1" t="s">
        <v>19</v>
      </c>
      <c r="C1" s="1"/>
      <c r="D1" s="1"/>
    </row>
    <row r="2" spans="1:7">
      <c r="B2" s="13" t="s">
        <v>46</v>
      </c>
      <c r="C2" s="13"/>
      <c r="D2" s="13"/>
    </row>
    <row r="3" spans="1:7">
      <c r="B3" s="14"/>
      <c r="C3" s="14"/>
      <c r="D3" s="14"/>
    </row>
    <row r="4" spans="1:7">
      <c r="A4" s="2"/>
      <c r="B4" s="2" t="s">
        <v>5</v>
      </c>
      <c r="C4" s="2" t="s">
        <v>6</v>
      </c>
      <c r="D4" s="2"/>
      <c r="F4" s="2"/>
      <c r="G4" s="2"/>
    </row>
    <row r="5" spans="1:7">
      <c r="A5" s="2"/>
      <c r="B5" s="2" t="s">
        <v>9</v>
      </c>
      <c r="C5" s="2" t="s">
        <v>8</v>
      </c>
      <c r="D5" s="2" t="s">
        <v>7</v>
      </c>
      <c r="F5" s="15" t="s">
        <v>33</v>
      </c>
      <c r="G5" s="2" t="s">
        <v>34</v>
      </c>
    </row>
    <row r="6" spans="1:7">
      <c r="A6" s="4" t="s">
        <v>0</v>
      </c>
      <c r="B6" s="3">
        <v>8.2000000000000007E-3</v>
      </c>
      <c r="C6" s="2">
        <f>LOG10(B6)</f>
        <v>-2.0861861476162833</v>
      </c>
      <c r="D6" s="2">
        <f>C6^2</f>
        <v>4.3521726425060692</v>
      </c>
      <c r="F6" s="2">
        <f>C6-C20</f>
        <v>-0.11542677607639384</v>
      </c>
      <c r="G6" s="2">
        <f>F6^2</f>
        <v>1.3323340635389966E-2</v>
      </c>
    </row>
    <row r="7" spans="1:7">
      <c r="A7" s="5" t="s">
        <v>1</v>
      </c>
      <c r="B7" s="3">
        <v>9.7999999999999997E-3</v>
      </c>
      <c r="C7" s="2">
        <f t="shared" ref="C7:C18" si="0">LOG10(B7)</f>
        <v>-2.0087739243075053</v>
      </c>
      <c r="D7" s="2">
        <f t="shared" ref="D7:D18" si="1">C7^2</f>
        <v>4.0351726789777755</v>
      </c>
      <c r="F7" s="2">
        <f>C7-C20</f>
        <v>-3.8014552767615895E-2</v>
      </c>
      <c r="G7" s="2">
        <f t="shared" ref="G7:G10" si="2">F7^2</f>
        <v>1.4451062221218533E-3</v>
      </c>
    </row>
    <row r="8" spans="1:7">
      <c r="A8" s="5" t="s">
        <v>2</v>
      </c>
      <c r="B8" s="3">
        <v>4.7000000000000002E-3</v>
      </c>
      <c r="C8" s="2">
        <f t="shared" si="0"/>
        <v>-2.3279021420642825</v>
      </c>
      <c r="D8" s="2">
        <f t="shared" si="1"/>
        <v>5.4191283830274743</v>
      </c>
      <c r="F8" s="2">
        <f>C8-C20</f>
        <v>-0.35714277052439303</v>
      </c>
      <c r="G8" s="2">
        <f t="shared" si="2"/>
        <v>0.12755095853783927</v>
      </c>
    </row>
    <row r="9" spans="1:7">
      <c r="A9" s="5" t="s">
        <v>3</v>
      </c>
      <c r="B9" s="3">
        <v>1.2699999999999999E-2</v>
      </c>
      <c r="C9" s="2">
        <f t="shared" si="0"/>
        <v>-1.8961962790440432</v>
      </c>
      <c r="D9" s="2">
        <f t="shared" si="1"/>
        <v>3.5955603286604751</v>
      </c>
      <c r="F9" s="2">
        <f>C9-C20</f>
        <v>7.456309249584625E-2</v>
      </c>
      <c r="G9" s="2">
        <f t="shared" si="2"/>
        <v>5.5596547625441231E-3</v>
      </c>
    </row>
    <row r="10" spans="1:7">
      <c r="A10" s="5" t="s">
        <v>4</v>
      </c>
      <c r="B10" s="3">
        <v>8.6999999999999994E-3</v>
      </c>
      <c r="C10" s="2">
        <f t="shared" si="0"/>
        <v>-2.0604807473813813</v>
      </c>
      <c r="D10" s="2">
        <f t="shared" si="1"/>
        <v>4.2455809103293358</v>
      </c>
      <c r="F10" s="2">
        <f>C10-C20</f>
        <v>-8.9721375841491868E-2</v>
      </c>
      <c r="G10" s="2">
        <f t="shared" si="2"/>
        <v>8.0499252828902402E-3</v>
      </c>
    </row>
    <row r="11" spans="1:7">
      <c r="A11" s="5" t="s">
        <v>16</v>
      </c>
      <c r="B11" s="3">
        <v>1.43E-2</v>
      </c>
      <c r="C11" s="2">
        <f t="shared" si="0"/>
        <v>-1.8446639625349381</v>
      </c>
      <c r="D11" s="2">
        <f t="shared" si="1"/>
        <v>3.4027851346750997</v>
      </c>
      <c r="F11" s="2">
        <f>C11-C20</f>
        <v>0.12609540900495131</v>
      </c>
      <c r="G11" s="2">
        <f>F11^2</f>
        <v>1.5900052172125957E-2</v>
      </c>
    </row>
    <row r="12" spans="1:7">
      <c r="A12" s="5" t="s">
        <v>42</v>
      </c>
      <c r="B12" s="3">
        <v>1.2500000000000001E-2</v>
      </c>
      <c r="C12" s="2">
        <f t="shared" si="0"/>
        <v>-1.9030899869919435</v>
      </c>
      <c r="D12" s="2">
        <f t="shared" si="1"/>
        <v>3.621751498588996</v>
      </c>
      <c r="F12" s="2">
        <f>C12-C20</f>
        <v>6.766938454794591E-2</v>
      </c>
      <c r="G12" s="2">
        <f>F12^2</f>
        <v>4.5791456050977807E-3</v>
      </c>
    </row>
    <row r="13" spans="1:7">
      <c r="A13" s="5" t="s">
        <v>43</v>
      </c>
      <c r="B13" s="3">
        <v>1.61E-2</v>
      </c>
      <c r="C13" s="2">
        <f t="shared" si="0"/>
        <v>-1.7931741239681502</v>
      </c>
      <c r="D13" s="2">
        <f t="shared" si="1"/>
        <v>3.2154734388689432</v>
      </c>
      <c r="F13" s="2">
        <f>C13-C20</f>
        <v>0.17758524757173921</v>
      </c>
      <c r="G13" s="2">
        <f>F13^2</f>
        <v>3.1536520155115905E-2</v>
      </c>
    </row>
    <row r="14" spans="1:7">
      <c r="A14" s="5" t="s">
        <v>47</v>
      </c>
      <c r="B14" s="3">
        <v>0.03</v>
      </c>
      <c r="C14" s="2">
        <f t="shared" si="0"/>
        <v>-1.5228787452803376</v>
      </c>
      <c r="D14" s="2">
        <f t="shared" si="1"/>
        <v>2.3191596728266153</v>
      </c>
      <c r="F14" s="2">
        <f>C14-C20</f>
        <v>0.44788062625955183</v>
      </c>
      <c r="G14" s="2">
        <f>F14^2</f>
        <v>0.20059705537864836</v>
      </c>
    </row>
    <row r="15" spans="1:7">
      <c r="A15" s="5" t="s">
        <v>49</v>
      </c>
      <c r="B15" s="3">
        <v>0.01</v>
      </c>
      <c r="C15" s="2">
        <f t="shared" si="0"/>
        <v>-2</v>
      </c>
      <c r="D15" s="2">
        <f t="shared" si="1"/>
        <v>4</v>
      </c>
      <c r="F15" s="2">
        <f>C15-C20</f>
        <v>-2.9240628460110552E-2</v>
      </c>
      <c r="G15" s="2">
        <f>F15^2</f>
        <v>8.5501435274222722E-4</v>
      </c>
    </row>
    <row r="16" spans="1:7">
      <c r="A16" s="5" t="s">
        <v>51</v>
      </c>
      <c r="B16" s="3">
        <v>1.11E-2</v>
      </c>
      <c r="C16" s="2">
        <f t="shared" si="0"/>
        <v>-1.9546770212133426</v>
      </c>
      <c r="D16" s="2">
        <f t="shared" si="1"/>
        <v>3.8207622572594664</v>
      </c>
      <c r="F16" s="2">
        <f>C16-C20</f>
        <v>1.6082350326546813E-2</v>
      </c>
      <c r="G16" s="2">
        <f>F16^2</f>
        <v>2.5864199202578036E-4</v>
      </c>
    </row>
    <row r="17" spans="1:7">
      <c r="A17" s="5" t="s">
        <v>52</v>
      </c>
      <c r="B17" s="3">
        <v>0.02</v>
      </c>
      <c r="C17" s="2">
        <f t="shared" si="0"/>
        <v>-1.6989700043360187</v>
      </c>
      <c r="D17" s="2">
        <f t="shared" si="1"/>
        <v>2.8864990756335316</v>
      </c>
      <c r="F17" s="2">
        <f>C17-C20</f>
        <v>0.2717893672038707</v>
      </c>
      <c r="G17" s="2">
        <f>F17^2</f>
        <v>7.3869460125080472E-2</v>
      </c>
    </row>
    <row r="18" spans="1:7">
      <c r="A18" s="5" t="s">
        <v>53</v>
      </c>
      <c r="B18" s="3">
        <v>3.0000000000000001E-3</v>
      </c>
      <c r="C18" s="2">
        <f t="shared" si="0"/>
        <v>-2.5228787452803374</v>
      </c>
      <c r="D18" s="2">
        <f t="shared" si="1"/>
        <v>6.3649171633872896</v>
      </c>
      <c r="F18" s="2">
        <f>C18-C20</f>
        <v>-0.55211937374044795</v>
      </c>
      <c r="G18" s="2">
        <f>F18^2</f>
        <v>0.30483580285954442</v>
      </c>
    </row>
    <row r="19" spans="1:7" ht="14.25" customHeight="1">
      <c r="A19" s="5"/>
      <c r="B19" s="9"/>
      <c r="C19" s="2"/>
      <c r="D19" s="2"/>
    </row>
    <row r="20" spans="1:7">
      <c r="A20" s="6" t="s">
        <v>32</v>
      </c>
      <c r="B20" s="2"/>
      <c r="C20" s="6">
        <f>SUM(C6:C18)/13</f>
        <v>-1.9707593715398894</v>
      </c>
      <c r="D20" s="2"/>
    </row>
    <row r="21" spans="1:7">
      <c r="A21" s="8" t="s">
        <v>20</v>
      </c>
      <c r="B21" s="2"/>
      <c r="C21" s="8">
        <f>10^C20</f>
        <v>1.0696473719178281E-2</v>
      </c>
      <c r="D21" s="2"/>
    </row>
    <row r="22" spans="1:7" ht="14.25" customHeight="1">
      <c r="A22" s="5"/>
      <c r="B22" s="9"/>
      <c r="C22" s="2"/>
      <c r="D22" s="2"/>
    </row>
    <row r="23" spans="1:7">
      <c r="A23" s="11" t="s">
        <v>37</v>
      </c>
      <c r="B23" s="9"/>
      <c r="C23" s="2"/>
      <c r="D23" s="2"/>
      <c r="G23" s="6">
        <f>SUM(G6:G18)</f>
        <v>0.78836067808116628</v>
      </c>
    </row>
    <row r="24" spans="1:7">
      <c r="A24" s="11" t="s">
        <v>38</v>
      </c>
      <c r="B24" s="9"/>
      <c r="C24" s="2"/>
      <c r="D24" s="2"/>
      <c r="G24" s="6">
        <f>G23/12</f>
        <v>6.5696723173430518E-2</v>
      </c>
    </row>
    <row r="25" spans="1:7">
      <c r="A25" s="10" t="s">
        <v>35</v>
      </c>
      <c r="B25" s="9"/>
      <c r="C25" s="2"/>
      <c r="D25" s="2"/>
      <c r="G25" s="2">
        <f>G24^0.5</f>
        <v>0.25631372022080778</v>
      </c>
    </row>
    <row r="26" spans="1:7">
      <c r="A26" s="12" t="s">
        <v>36</v>
      </c>
      <c r="B26" s="9"/>
      <c r="C26" s="2"/>
      <c r="D26" s="2"/>
      <c r="G26" s="8">
        <f>10^G25</f>
        <v>1.8043206528183191</v>
      </c>
    </row>
    <row r="27" spans="1:7">
      <c r="A27" s="2"/>
      <c r="B27" s="2"/>
      <c r="C27" s="2"/>
      <c r="D27" s="2"/>
    </row>
    <row r="28" spans="1:7">
      <c r="A28" s="2" t="s">
        <v>10</v>
      </c>
      <c r="B28" s="2"/>
      <c r="C28" s="2"/>
      <c r="D28" s="2">
        <f>SUM(D6:D18)</f>
        <v>51.278963184741073</v>
      </c>
    </row>
    <row r="29" spans="1:7">
      <c r="A29" s="2" t="s">
        <v>11</v>
      </c>
      <c r="B29" s="2"/>
      <c r="C29" s="2"/>
      <c r="D29" s="2">
        <f>(C20)^2</f>
        <v>3.8838925005123</v>
      </c>
    </row>
    <row r="30" spans="1:7">
      <c r="A30" s="7" t="s">
        <v>17</v>
      </c>
      <c r="B30" s="2"/>
      <c r="C30" s="2"/>
      <c r="D30" s="6">
        <f>D29*13</f>
        <v>50.490602506659897</v>
      </c>
    </row>
    <row r="31" spans="1:7">
      <c r="A31" s="2" t="s">
        <v>12</v>
      </c>
      <c r="B31" s="2"/>
      <c r="C31" s="2"/>
      <c r="D31" s="2">
        <f>D28-D30</f>
        <v>0.78836067808117605</v>
      </c>
    </row>
    <row r="32" spans="1:7">
      <c r="A32" s="6" t="s">
        <v>18</v>
      </c>
      <c r="B32" s="2"/>
      <c r="C32" s="2"/>
      <c r="D32" s="6">
        <f>D31/12</f>
        <v>6.5696723173431337E-2</v>
      </c>
    </row>
    <row r="33" spans="1:4">
      <c r="A33" s="2" t="s">
        <v>21</v>
      </c>
      <c r="B33" s="2"/>
      <c r="C33" s="2"/>
      <c r="D33" s="2">
        <f>D32^0.5</f>
        <v>0.25631372022080934</v>
      </c>
    </row>
    <row r="34" spans="1:4">
      <c r="A34" s="8" t="s">
        <v>22</v>
      </c>
      <c r="B34" s="2"/>
      <c r="C34" s="2"/>
      <c r="D34" s="8">
        <f>10^D33</f>
        <v>1.8043206528183255</v>
      </c>
    </row>
    <row r="35" spans="1:4">
      <c r="A35" s="2"/>
      <c r="B35" s="2"/>
      <c r="C35" s="2"/>
      <c r="D35" s="2"/>
    </row>
    <row r="36" spans="1:4">
      <c r="A36" s="2" t="s">
        <v>24</v>
      </c>
      <c r="B36" s="2"/>
      <c r="C36" s="2"/>
      <c r="D36" s="2">
        <f>D33^2</f>
        <v>6.5696723173431323E-2</v>
      </c>
    </row>
    <row r="37" spans="1:4">
      <c r="A37" s="2" t="s">
        <v>25</v>
      </c>
      <c r="B37" s="2"/>
      <c r="C37" s="2"/>
      <c r="D37" s="2">
        <f>D36+0.084</f>
        <v>0.14969672317343133</v>
      </c>
    </row>
    <row r="38" spans="1:4">
      <c r="A38" s="2" t="s">
        <v>23</v>
      </c>
      <c r="B38" s="2"/>
      <c r="C38" s="2"/>
      <c r="D38" s="2">
        <f>D37^0.5</f>
        <v>0.38690660781825803</v>
      </c>
    </row>
    <row r="39" spans="1:4">
      <c r="A39" s="8" t="s">
        <v>13</v>
      </c>
      <c r="B39" s="2"/>
      <c r="C39" s="2"/>
      <c r="D39" s="8">
        <f>10^D38</f>
        <v>2.4372866394935748</v>
      </c>
    </row>
    <row r="40" spans="1:4">
      <c r="A40" s="2"/>
      <c r="B40" s="2"/>
      <c r="C40" s="2"/>
      <c r="D40" s="2"/>
    </row>
    <row r="41" spans="1:4">
      <c r="A41" s="2" t="s">
        <v>28</v>
      </c>
      <c r="B41" s="2"/>
      <c r="C41" s="2"/>
      <c r="D41" s="2">
        <f>1.645*D38</f>
        <v>0.63646136986103452</v>
      </c>
    </row>
    <row r="42" spans="1:4">
      <c r="A42" s="2" t="s">
        <v>27</v>
      </c>
      <c r="B42" s="2"/>
      <c r="C42" s="2"/>
      <c r="D42" s="2">
        <f>C20+D41</f>
        <v>-1.3342980016788548</v>
      </c>
    </row>
    <row r="43" spans="1:4">
      <c r="A43" s="8" t="s">
        <v>14</v>
      </c>
      <c r="B43" s="2"/>
      <c r="C43" s="2"/>
      <c r="D43" s="8">
        <f>10^D42</f>
        <v>4.6312902348462207E-2</v>
      </c>
    </row>
    <row r="44" spans="1:4">
      <c r="A44" s="2"/>
      <c r="B44" s="2"/>
      <c r="C44" s="2"/>
      <c r="D44" s="2"/>
    </row>
    <row r="45" spans="1:4">
      <c r="A45" s="2" t="s">
        <v>31</v>
      </c>
      <c r="B45" s="2"/>
      <c r="C45" s="2"/>
      <c r="D45" s="2">
        <f>D38^2</f>
        <v>0.14969672317343133</v>
      </c>
    </row>
    <row r="46" spans="1:4">
      <c r="A46" s="2" t="s">
        <v>30</v>
      </c>
      <c r="B46" s="2"/>
      <c r="C46" s="2"/>
      <c r="D46" s="2">
        <f>1.151*D45</f>
        <v>0.17230092837261946</v>
      </c>
    </row>
    <row r="47" spans="1:4">
      <c r="A47" s="2" t="s">
        <v>29</v>
      </c>
      <c r="B47" s="2"/>
      <c r="C47" s="2"/>
      <c r="D47" s="2">
        <f>C20+D46</f>
        <v>-1.7984584431672701</v>
      </c>
    </row>
    <row r="48" spans="1:4">
      <c r="A48" s="8" t="s">
        <v>15</v>
      </c>
      <c r="B48" s="2"/>
      <c r="C48" s="2"/>
      <c r="D48" s="8">
        <f>10^D47</f>
        <v>1.5905288712960482E-2</v>
      </c>
    </row>
    <row r="49" spans="1:4">
      <c r="A49" s="2"/>
      <c r="B49" s="2"/>
      <c r="C49" s="2"/>
      <c r="D49" s="2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5点1</vt:lpstr>
      <vt:lpstr>6点1</vt:lpstr>
      <vt:lpstr>7点1</vt:lpstr>
      <vt:lpstr>8点1</vt:lpstr>
      <vt:lpstr>9点1</vt:lpstr>
      <vt:lpstr>10点1</vt:lpstr>
      <vt:lpstr>11点1</vt:lpstr>
      <vt:lpstr>12点1</vt:lpstr>
      <vt:lpstr>13点1</vt:lpstr>
      <vt:lpstr>14点1</vt:lpstr>
      <vt:lpstr>15点1</vt:lpstr>
      <vt:lpstr>16点1</vt:lpstr>
      <vt:lpstr>17点1</vt:lpstr>
      <vt:lpstr>18点1</vt:lpstr>
      <vt:lpstr>19点1</vt:lpstr>
      <vt:lpstr>20点1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0000</cp:lastModifiedBy>
  <dcterms:created xsi:type="dcterms:W3CDTF">2017-08-03T04:29:40Z</dcterms:created>
  <dcterms:modified xsi:type="dcterms:W3CDTF">2017-08-03T13:43:39Z</dcterms:modified>
</cp:coreProperties>
</file>