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600" windowHeight="10545"/>
  </bookViews>
  <sheets>
    <sheet name="5点2" sheetId="31" r:id="rId1"/>
    <sheet name="6点2" sheetId="30" r:id="rId2"/>
    <sheet name="7点2" sheetId="32" r:id="rId3"/>
    <sheet name="8点2" sheetId="33" r:id="rId4"/>
    <sheet name="9点2" sheetId="34" r:id="rId5"/>
    <sheet name="10点2" sheetId="35" r:id="rId6"/>
    <sheet name="11点2" sheetId="36" r:id="rId7"/>
    <sheet name="12点2" sheetId="37" r:id="rId8"/>
    <sheet name="13点2" sheetId="38" r:id="rId9"/>
    <sheet name="14点2" sheetId="39" r:id="rId10"/>
    <sheet name="15点2" sheetId="40" r:id="rId11"/>
    <sheet name="16点2" sheetId="41" r:id="rId12"/>
    <sheet name="17点2" sheetId="42" r:id="rId13"/>
    <sheet name="18点2" sheetId="43" r:id="rId14"/>
    <sheet name="19点2" sheetId="44" r:id="rId15"/>
    <sheet name="20点2" sheetId="45" r:id="rId16"/>
    <sheet name="Sheet2" sheetId="2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45" l="1"/>
  <c r="K36" i="45"/>
  <c r="K34" i="45"/>
  <c r="D38" i="45"/>
  <c r="D36" i="45"/>
  <c r="D34" i="45"/>
  <c r="M30" i="45"/>
  <c r="M29" i="45"/>
  <c r="F30" i="45"/>
  <c r="F29" i="45"/>
  <c r="J26" i="45"/>
  <c r="L24" i="45" s="1"/>
  <c r="C26" i="45"/>
  <c r="E24" i="45" s="1"/>
  <c r="C24" i="45"/>
  <c r="D24" i="45"/>
  <c r="J24" i="45"/>
  <c r="K24" i="45"/>
  <c r="J23" i="45"/>
  <c r="K23" i="45" s="1"/>
  <c r="C23" i="45"/>
  <c r="D23" i="45" s="1"/>
  <c r="J22" i="45"/>
  <c r="K22" i="45" s="1"/>
  <c r="C22" i="45"/>
  <c r="D22" i="45" s="1"/>
  <c r="J21" i="45"/>
  <c r="K21" i="45" s="1"/>
  <c r="C21" i="45"/>
  <c r="D21" i="45" s="1"/>
  <c r="J20" i="45"/>
  <c r="K20" i="45" s="1"/>
  <c r="C20" i="45"/>
  <c r="D20" i="45" s="1"/>
  <c r="J19" i="45"/>
  <c r="K19" i="45" s="1"/>
  <c r="C19" i="45"/>
  <c r="D19" i="45" s="1"/>
  <c r="J18" i="45"/>
  <c r="K18" i="45" s="1"/>
  <c r="C18" i="45"/>
  <c r="D18" i="45" s="1"/>
  <c r="J17" i="45"/>
  <c r="K17" i="45" s="1"/>
  <c r="C17" i="45"/>
  <c r="D17" i="45" s="1"/>
  <c r="J16" i="45"/>
  <c r="K16" i="45" s="1"/>
  <c r="C16" i="45"/>
  <c r="D16" i="45" s="1"/>
  <c r="J15" i="45"/>
  <c r="K15" i="45" s="1"/>
  <c r="C15" i="45"/>
  <c r="D15" i="45" s="1"/>
  <c r="J14" i="45"/>
  <c r="K14" i="45" s="1"/>
  <c r="C14" i="45"/>
  <c r="D14" i="45" s="1"/>
  <c r="J13" i="45"/>
  <c r="K13" i="45" s="1"/>
  <c r="C13" i="45"/>
  <c r="D13" i="45" s="1"/>
  <c r="J12" i="45"/>
  <c r="K12" i="45" s="1"/>
  <c r="C12" i="45"/>
  <c r="D12" i="45" s="1"/>
  <c r="J11" i="45"/>
  <c r="K11" i="45" s="1"/>
  <c r="C11" i="45"/>
  <c r="D11" i="45" s="1"/>
  <c r="J10" i="45"/>
  <c r="K10" i="45" s="1"/>
  <c r="C10" i="45"/>
  <c r="D10" i="45" s="1"/>
  <c r="J9" i="45"/>
  <c r="K9" i="45" s="1"/>
  <c r="C9" i="45"/>
  <c r="D9" i="45" s="1"/>
  <c r="J8" i="45"/>
  <c r="K8" i="45" s="1"/>
  <c r="C8" i="45"/>
  <c r="D8" i="45" s="1"/>
  <c r="J7" i="45"/>
  <c r="K7" i="45" s="1"/>
  <c r="C7" i="45"/>
  <c r="D7" i="45" s="1"/>
  <c r="J6" i="45"/>
  <c r="K6" i="45" s="1"/>
  <c r="C6" i="45"/>
  <c r="D6" i="45" s="1"/>
  <c r="J5" i="45"/>
  <c r="C5" i="45"/>
  <c r="D5" i="45" s="1"/>
  <c r="K37" i="44"/>
  <c r="K35" i="44"/>
  <c r="K33" i="44"/>
  <c r="D37" i="44"/>
  <c r="D35" i="44"/>
  <c r="D33" i="44"/>
  <c r="M29" i="44"/>
  <c r="M28" i="44"/>
  <c r="F29" i="44"/>
  <c r="F28" i="44"/>
  <c r="J25" i="44"/>
  <c r="L23" i="44" s="1"/>
  <c r="C25" i="44"/>
  <c r="E23" i="44" s="1"/>
  <c r="C23" i="44"/>
  <c r="D23" i="44"/>
  <c r="J23" i="44"/>
  <c r="K23" i="44"/>
  <c r="J22" i="44"/>
  <c r="C22" i="44"/>
  <c r="J21" i="44"/>
  <c r="C21" i="44"/>
  <c r="J20" i="44"/>
  <c r="C20" i="44"/>
  <c r="J19" i="44"/>
  <c r="C19" i="44"/>
  <c r="J18" i="44"/>
  <c r="C18" i="44"/>
  <c r="J17" i="44"/>
  <c r="C17" i="44"/>
  <c r="J16" i="44"/>
  <c r="C16" i="44"/>
  <c r="J15" i="44"/>
  <c r="C15" i="44"/>
  <c r="J14" i="44"/>
  <c r="C14" i="44"/>
  <c r="J13" i="44"/>
  <c r="C13" i="44"/>
  <c r="J12" i="44"/>
  <c r="C12" i="44"/>
  <c r="J11" i="44"/>
  <c r="C11" i="44"/>
  <c r="J10" i="44"/>
  <c r="C10" i="44"/>
  <c r="J9" i="44"/>
  <c r="C9" i="44"/>
  <c r="J8" i="44"/>
  <c r="C8" i="44"/>
  <c r="J7" i="44"/>
  <c r="C7" i="44"/>
  <c r="J6" i="44"/>
  <c r="C6" i="44"/>
  <c r="J5" i="44"/>
  <c r="C5" i="44"/>
  <c r="K36" i="43"/>
  <c r="K34" i="43"/>
  <c r="K32" i="43"/>
  <c r="D36" i="43"/>
  <c r="D34" i="43"/>
  <c r="D32" i="43"/>
  <c r="M28" i="43"/>
  <c r="M27" i="43"/>
  <c r="F28" i="43"/>
  <c r="F27" i="43"/>
  <c r="J24" i="43"/>
  <c r="L22" i="43" s="1"/>
  <c r="C24" i="43"/>
  <c r="E22" i="43" s="1"/>
  <c r="C22" i="43"/>
  <c r="D22" i="43"/>
  <c r="J22" i="43"/>
  <c r="K22" i="43"/>
  <c r="J21" i="43"/>
  <c r="C21" i="43"/>
  <c r="J20" i="43"/>
  <c r="C20" i="43"/>
  <c r="J19" i="43"/>
  <c r="C19" i="43"/>
  <c r="J18" i="43"/>
  <c r="C18" i="43"/>
  <c r="J17" i="43"/>
  <c r="C17" i="43"/>
  <c r="J16" i="43"/>
  <c r="C16" i="43"/>
  <c r="J15" i="43"/>
  <c r="C15" i="43"/>
  <c r="J14" i="43"/>
  <c r="C14" i="43"/>
  <c r="J13" i="43"/>
  <c r="C13" i="43"/>
  <c r="J12" i="43"/>
  <c r="C12" i="43"/>
  <c r="J11" i="43"/>
  <c r="C11" i="43"/>
  <c r="J10" i="43"/>
  <c r="C10" i="43"/>
  <c r="J9" i="43"/>
  <c r="C9" i="43"/>
  <c r="J8" i="43"/>
  <c r="C8" i="43"/>
  <c r="J7" i="43"/>
  <c r="C7" i="43"/>
  <c r="J6" i="43"/>
  <c r="C6" i="43"/>
  <c r="J5" i="43"/>
  <c r="C5" i="43"/>
  <c r="K35" i="42"/>
  <c r="K33" i="42"/>
  <c r="K31" i="42"/>
  <c r="D35" i="42"/>
  <c r="D33" i="42"/>
  <c r="D31" i="42"/>
  <c r="M27" i="42"/>
  <c r="M26" i="42"/>
  <c r="F27" i="42"/>
  <c r="F26" i="42"/>
  <c r="J23" i="42"/>
  <c r="L21" i="42" s="1"/>
  <c r="M21" i="42" s="1"/>
  <c r="C23" i="42"/>
  <c r="E21" i="42" s="1"/>
  <c r="F21" i="42" s="1"/>
  <c r="C21" i="42"/>
  <c r="D21" i="42" s="1"/>
  <c r="J21" i="42"/>
  <c r="K21" i="42" s="1"/>
  <c r="J20" i="42"/>
  <c r="K20" i="42" s="1"/>
  <c r="C20" i="42"/>
  <c r="D20" i="42" s="1"/>
  <c r="J19" i="42"/>
  <c r="K19" i="42" s="1"/>
  <c r="C19" i="42"/>
  <c r="D19" i="42" s="1"/>
  <c r="J18" i="42"/>
  <c r="K18" i="42" s="1"/>
  <c r="C18" i="42"/>
  <c r="D18" i="42" s="1"/>
  <c r="J17" i="42"/>
  <c r="K17" i="42" s="1"/>
  <c r="C17" i="42"/>
  <c r="D17" i="42" s="1"/>
  <c r="J16" i="42"/>
  <c r="K16" i="42" s="1"/>
  <c r="C16" i="42"/>
  <c r="D16" i="42" s="1"/>
  <c r="J15" i="42"/>
  <c r="K15" i="42" s="1"/>
  <c r="C15" i="42"/>
  <c r="D15" i="42" s="1"/>
  <c r="J14" i="42"/>
  <c r="K14" i="42" s="1"/>
  <c r="C14" i="42"/>
  <c r="D14" i="42" s="1"/>
  <c r="J13" i="42"/>
  <c r="K13" i="42" s="1"/>
  <c r="C13" i="42"/>
  <c r="D13" i="42" s="1"/>
  <c r="J12" i="42"/>
  <c r="K12" i="42" s="1"/>
  <c r="C12" i="42"/>
  <c r="D12" i="42" s="1"/>
  <c r="J11" i="42"/>
  <c r="K11" i="42" s="1"/>
  <c r="C11" i="42"/>
  <c r="D11" i="42" s="1"/>
  <c r="J10" i="42"/>
  <c r="K10" i="42" s="1"/>
  <c r="C10" i="42"/>
  <c r="D10" i="42" s="1"/>
  <c r="J9" i="42"/>
  <c r="K9" i="42" s="1"/>
  <c r="C9" i="42"/>
  <c r="D9" i="42" s="1"/>
  <c r="J8" i="42"/>
  <c r="K8" i="42" s="1"/>
  <c r="C8" i="42"/>
  <c r="D8" i="42" s="1"/>
  <c r="J7" i="42"/>
  <c r="K7" i="42" s="1"/>
  <c r="C7" i="42"/>
  <c r="D7" i="42" s="1"/>
  <c r="J6" i="42"/>
  <c r="K6" i="42" s="1"/>
  <c r="C6" i="42"/>
  <c r="D6" i="42" s="1"/>
  <c r="J5" i="42"/>
  <c r="C5" i="42"/>
  <c r="D5" i="42" s="1"/>
  <c r="K34" i="41"/>
  <c r="K32" i="41"/>
  <c r="K30" i="41"/>
  <c r="D34" i="41"/>
  <c r="D32" i="41"/>
  <c r="D30" i="41"/>
  <c r="M26" i="41"/>
  <c r="M25" i="41"/>
  <c r="F26" i="41"/>
  <c r="F25" i="41"/>
  <c r="J22" i="41"/>
  <c r="C22" i="41"/>
  <c r="E20" i="41" s="1"/>
  <c r="L20" i="41"/>
  <c r="C20" i="41"/>
  <c r="D20" i="41"/>
  <c r="J20" i="41"/>
  <c r="K19" i="41"/>
  <c r="J19" i="41"/>
  <c r="C19" i="41"/>
  <c r="K18" i="41"/>
  <c r="J18" i="41"/>
  <c r="C18" i="41"/>
  <c r="K17" i="41"/>
  <c r="J17" i="41"/>
  <c r="C17" i="41"/>
  <c r="K16" i="41"/>
  <c r="J16" i="41"/>
  <c r="C16" i="41"/>
  <c r="K15" i="41"/>
  <c r="J15" i="41"/>
  <c r="C15" i="41"/>
  <c r="K14" i="41"/>
  <c r="J14" i="41"/>
  <c r="C14" i="41"/>
  <c r="K13" i="41"/>
  <c r="J13" i="41"/>
  <c r="C13" i="41"/>
  <c r="K12" i="41"/>
  <c r="J12" i="41"/>
  <c r="C12" i="41"/>
  <c r="K11" i="41"/>
  <c r="J11" i="41"/>
  <c r="C11" i="41"/>
  <c r="K10" i="41"/>
  <c r="J10" i="41"/>
  <c r="C10" i="41"/>
  <c r="K9" i="41"/>
  <c r="J9" i="41"/>
  <c r="C9" i="41"/>
  <c r="K8" i="41"/>
  <c r="J8" i="41"/>
  <c r="C8" i="41"/>
  <c r="K7" i="41"/>
  <c r="J7" i="41"/>
  <c r="C7" i="41"/>
  <c r="K6" i="41"/>
  <c r="J6" i="41"/>
  <c r="C6" i="41"/>
  <c r="K5" i="41"/>
  <c r="J5" i="41"/>
  <c r="C5" i="41"/>
  <c r="F24" i="45" l="1"/>
  <c r="M24" i="45"/>
  <c r="K35" i="45"/>
  <c r="J27" i="45"/>
  <c r="L23" i="45"/>
  <c r="M23" i="45" s="1"/>
  <c r="L22" i="45"/>
  <c r="M22" i="45" s="1"/>
  <c r="L21" i="45"/>
  <c r="M21" i="45" s="1"/>
  <c r="L20" i="45"/>
  <c r="M20" i="45" s="1"/>
  <c r="L19" i="45"/>
  <c r="M19" i="45" s="1"/>
  <c r="L18" i="45"/>
  <c r="M18" i="45" s="1"/>
  <c r="L17" i="45"/>
  <c r="M17" i="45" s="1"/>
  <c r="L16" i="45"/>
  <c r="M16" i="45" s="1"/>
  <c r="L15" i="45"/>
  <c r="M15" i="45" s="1"/>
  <c r="L14" i="45"/>
  <c r="M14" i="45" s="1"/>
  <c r="L13" i="45"/>
  <c r="M13" i="45" s="1"/>
  <c r="L12" i="45"/>
  <c r="M12" i="45" s="1"/>
  <c r="L10" i="45"/>
  <c r="M10" i="45" s="1"/>
  <c r="L9" i="45"/>
  <c r="M9" i="45" s="1"/>
  <c r="L7" i="45"/>
  <c r="M7" i="45" s="1"/>
  <c r="L11" i="45"/>
  <c r="M11" i="45" s="1"/>
  <c r="L8" i="45"/>
  <c r="M8" i="45" s="1"/>
  <c r="L6" i="45"/>
  <c r="M6" i="45" s="1"/>
  <c r="L5" i="45"/>
  <c r="M5" i="45" s="1"/>
  <c r="K5" i="45"/>
  <c r="F23" i="44"/>
  <c r="M23" i="44"/>
  <c r="E8" i="44"/>
  <c r="F8" i="44" s="1"/>
  <c r="E12" i="44"/>
  <c r="F12" i="44" s="1"/>
  <c r="E16" i="44"/>
  <c r="F16" i="44" s="1"/>
  <c r="E20" i="44"/>
  <c r="F20" i="44" s="1"/>
  <c r="E7" i="44"/>
  <c r="F7" i="44" s="1"/>
  <c r="E11" i="44"/>
  <c r="F11" i="44" s="1"/>
  <c r="E15" i="44"/>
  <c r="F15" i="44" s="1"/>
  <c r="E19" i="44"/>
  <c r="F19" i="44" s="1"/>
  <c r="E10" i="44"/>
  <c r="F10" i="44" s="1"/>
  <c r="D5" i="44"/>
  <c r="K5" i="44"/>
  <c r="D6" i="44"/>
  <c r="K6" i="44"/>
  <c r="D7" i="44"/>
  <c r="K7" i="44"/>
  <c r="D8" i="44"/>
  <c r="K8" i="44"/>
  <c r="D9" i="44"/>
  <c r="K9" i="44"/>
  <c r="D10" i="44"/>
  <c r="K10" i="44"/>
  <c r="D11" i="44"/>
  <c r="K11" i="44"/>
  <c r="D12" i="44"/>
  <c r="K12" i="44"/>
  <c r="D13" i="44"/>
  <c r="K13" i="44"/>
  <c r="D14" i="44"/>
  <c r="K14" i="44"/>
  <c r="D15" i="44"/>
  <c r="K15" i="44"/>
  <c r="D16" i="44"/>
  <c r="K16" i="44"/>
  <c r="D17" i="44"/>
  <c r="K17" i="44"/>
  <c r="D18" i="44"/>
  <c r="K18" i="44"/>
  <c r="D19" i="44"/>
  <c r="K19" i="44"/>
  <c r="D20" i="44"/>
  <c r="K20" i="44"/>
  <c r="D21" i="44"/>
  <c r="K21" i="44"/>
  <c r="D22" i="44"/>
  <c r="K22" i="44"/>
  <c r="L8" i="44"/>
  <c r="M8" i="44" s="1"/>
  <c r="M22" i="43"/>
  <c r="F22" i="43"/>
  <c r="E5" i="43"/>
  <c r="F5" i="43" s="1"/>
  <c r="E11" i="43"/>
  <c r="F11" i="43" s="1"/>
  <c r="E13" i="43"/>
  <c r="F13" i="43" s="1"/>
  <c r="E15" i="43"/>
  <c r="F15" i="43" s="1"/>
  <c r="E19" i="43"/>
  <c r="F19" i="43" s="1"/>
  <c r="E21" i="43"/>
  <c r="F21" i="43" s="1"/>
  <c r="L9" i="43"/>
  <c r="M9" i="43" s="1"/>
  <c r="L11" i="43"/>
  <c r="M11" i="43" s="1"/>
  <c r="L17" i="43"/>
  <c r="M17" i="43" s="1"/>
  <c r="L19" i="43"/>
  <c r="M19" i="43" s="1"/>
  <c r="E8" i="43"/>
  <c r="F8" i="43" s="1"/>
  <c r="E10" i="43"/>
  <c r="F10" i="43" s="1"/>
  <c r="E12" i="43"/>
  <c r="F12" i="43" s="1"/>
  <c r="E16" i="43"/>
  <c r="F16" i="43" s="1"/>
  <c r="E18" i="43"/>
  <c r="F18" i="43" s="1"/>
  <c r="E20" i="43"/>
  <c r="F20" i="43" s="1"/>
  <c r="L8" i="43"/>
  <c r="M8" i="43" s="1"/>
  <c r="L10" i="43"/>
  <c r="M10" i="43" s="1"/>
  <c r="L16" i="43"/>
  <c r="M16" i="43" s="1"/>
  <c r="L18" i="43"/>
  <c r="M18" i="43" s="1"/>
  <c r="D5" i="43"/>
  <c r="K5" i="43"/>
  <c r="D6" i="43"/>
  <c r="K6" i="43"/>
  <c r="D7" i="43"/>
  <c r="K7" i="43"/>
  <c r="D8" i="43"/>
  <c r="K8" i="43"/>
  <c r="D9" i="43"/>
  <c r="K9" i="43"/>
  <c r="D10" i="43"/>
  <c r="K10" i="43"/>
  <c r="D11" i="43"/>
  <c r="K11" i="43"/>
  <c r="D12" i="43"/>
  <c r="K12" i="43"/>
  <c r="D13" i="43"/>
  <c r="K13" i="43"/>
  <c r="D14" i="43"/>
  <c r="K14" i="43"/>
  <c r="D15" i="43"/>
  <c r="K15" i="43"/>
  <c r="D16" i="43"/>
  <c r="K16" i="43"/>
  <c r="D17" i="43"/>
  <c r="K17" i="43"/>
  <c r="D18" i="43"/>
  <c r="K18" i="43"/>
  <c r="D19" i="43"/>
  <c r="K19" i="43"/>
  <c r="D20" i="43"/>
  <c r="K20" i="43"/>
  <c r="D21" i="43"/>
  <c r="K21" i="43"/>
  <c r="L7" i="43"/>
  <c r="M7" i="43" s="1"/>
  <c r="K32" i="42"/>
  <c r="J24" i="42"/>
  <c r="L20" i="42"/>
  <c r="M20" i="42" s="1"/>
  <c r="L13" i="42"/>
  <c r="M13" i="42" s="1"/>
  <c r="L11" i="42"/>
  <c r="M11" i="42" s="1"/>
  <c r="L18" i="42"/>
  <c r="M18" i="42" s="1"/>
  <c r="L15" i="42"/>
  <c r="M15" i="42" s="1"/>
  <c r="L9" i="42"/>
  <c r="M9" i="42" s="1"/>
  <c r="L7" i="42"/>
  <c r="M7" i="42" s="1"/>
  <c r="L5" i="42"/>
  <c r="M5" i="42" s="1"/>
  <c r="L16" i="42"/>
  <c r="M16" i="42" s="1"/>
  <c r="L12" i="42"/>
  <c r="M12" i="42" s="1"/>
  <c r="L10" i="42"/>
  <c r="M10" i="42" s="1"/>
  <c r="L8" i="42"/>
  <c r="M8" i="42" s="1"/>
  <c r="L6" i="42"/>
  <c r="M6" i="42" s="1"/>
  <c r="L19" i="42"/>
  <c r="M19" i="42" s="1"/>
  <c r="L17" i="42"/>
  <c r="M17" i="42" s="1"/>
  <c r="L14" i="42"/>
  <c r="M14" i="42" s="1"/>
  <c r="K5" i="42"/>
  <c r="M20" i="41"/>
  <c r="F20" i="41"/>
  <c r="K20" i="41"/>
  <c r="K31" i="41"/>
  <c r="K33" i="41" s="1"/>
  <c r="K35" i="41" s="1"/>
  <c r="J23" i="41"/>
  <c r="E5" i="41"/>
  <c r="F5" i="41" s="1"/>
  <c r="E12" i="41"/>
  <c r="F12" i="41" s="1"/>
  <c r="E18" i="41"/>
  <c r="F18" i="41" s="1"/>
  <c r="E11" i="41"/>
  <c r="F11" i="41" s="1"/>
  <c r="E8" i="41"/>
  <c r="F8" i="41" s="1"/>
  <c r="E13" i="41"/>
  <c r="F13" i="41" s="1"/>
  <c r="D5" i="41"/>
  <c r="D6" i="41"/>
  <c r="D7" i="41"/>
  <c r="D8" i="41"/>
  <c r="D9" i="41"/>
  <c r="D10" i="41"/>
  <c r="D11" i="41"/>
  <c r="D12" i="41"/>
  <c r="D13" i="41"/>
  <c r="D14" i="41"/>
  <c r="D15" i="41"/>
  <c r="D16" i="41"/>
  <c r="D17" i="41"/>
  <c r="D18" i="41"/>
  <c r="D19" i="41"/>
  <c r="L5" i="41"/>
  <c r="M5" i="41" s="1"/>
  <c r="L6" i="41"/>
  <c r="M6" i="41" s="1"/>
  <c r="L7" i="41"/>
  <c r="M7" i="41" s="1"/>
  <c r="L8" i="41"/>
  <c r="M8" i="41" s="1"/>
  <c r="L9" i="41"/>
  <c r="M9" i="41" s="1"/>
  <c r="L10" i="41"/>
  <c r="M10" i="41" s="1"/>
  <c r="L11" i="41"/>
  <c r="M11" i="41" s="1"/>
  <c r="L12" i="41"/>
  <c r="M12" i="41" s="1"/>
  <c r="L13" i="41"/>
  <c r="M13" i="41" s="1"/>
  <c r="L14" i="41"/>
  <c r="M14" i="41" s="1"/>
  <c r="L15" i="41"/>
  <c r="M15" i="41" s="1"/>
  <c r="L16" i="41"/>
  <c r="M16" i="41" s="1"/>
  <c r="L17" i="41"/>
  <c r="M17" i="41" s="1"/>
  <c r="L18" i="41"/>
  <c r="M18" i="41" s="1"/>
  <c r="L19" i="41"/>
  <c r="M19" i="41" s="1"/>
  <c r="K33" i="40"/>
  <c r="K31" i="40"/>
  <c r="K29" i="40"/>
  <c r="D33" i="40"/>
  <c r="D31" i="40"/>
  <c r="D29" i="40"/>
  <c r="M25" i="40"/>
  <c r="M24" i="40"/>
  <c r="F25" i="40"/>
  <c r="F24" i="40"/>
  <c r="J21" i="40"/>
  <c r="K30" i="40" s="1"/>
  <c r="C21" i="40"/>
  <c r="E19" i="40" s="1"/>
  <c r="C19" i="40"/>
  <c r="D19" i="40" s="1"/>
  <c r="J19" i="40"/>
  <c r="K19" i="40" s="1"/>
  <c r="K18" i="40"/>
  <c r="J18" i="40"/>
  <c r="D18" i="40"/>
  <c r="C18" i="40"/>
  <c r="K17" i="40"/>
  <c r="J17" i="40"/>
  <c r="D17" i="40"/>
  <c r="C17" i="40"/>
  <c r="K16" i="40"/>
  <c r="J16" i="40"/>
  <c r="D16" i="40"/>
  <c r="C16" i="40"/>
  <c r="K15" i="40"/>
  <c r="J15" i="40"/>
  <c r="D15" i="40"/>
  <c r="C15" i="40"/>
  <c r="K14" i="40"/>
  <c r="J14" i="40"/>
  <c r="D14" i="40"/>
  <c r="C14" i="40"/>
  <c r="K13" i="40"/>
  <c r="J13" i="40"/>
  <c r="D13" i="40"/>
  <c r="C13" i="40"/>
  <c r="K12" i="40"/>
  <c r="J12" i="40"/>
  <c r="D12" i="40"/>
  <c r="C12" i="40"/>
  <c r="K11" i="40"/>
  <c r="J11" i="40"/>
  <c r="D11" i="40"/>
  <c r="C11" i="40"/>
  <c r="K10" i="40"/>
  <c r="J10" i="40"/>
  <c r="D10" i="40"/>
  <c r="C10" i="40"/>
  <c r="K9" i="40"/>
  <c r="J9" i="40"/>
  <c r="D9" i="40"/>
  <c r="C9" i="40"/>
  <c r="K8" i="40"/>
  <c r="J8" i="40"/>
  <c r="D8" i="40"/>
  <c r="C8" i="40"/>
  <c r="K7" i="40"/>
  <c r="J7" i="40"/>
  <c r="D7" i="40"/>
  <c r="C7" i="40"/>
  <c r="K6" i="40"/>
  <c r="J6" i="40"/>
  <c r="D6" i="40"/>
  <c r="C6" i="40"/>
  <c r="K5" i="40"/>
  <c r="J5" i="40"/>
  <c r="D5" i="40"/>
  <c r="C5" i="40"/>
  <c r="K32" i="39"/>
  <c r="K30" i="39"/>
  <c r="K28" i="39"/>
  <c r="D32" i="39"/>
  <c r="D30" i="39"/>
  <c r="D28" i="39"/>
  <c r="M24" i="39"/>
  <c r="M23" i="39"/>
  <c r="F24" i="39"/>
  <c r="F23" i="39"/>
  <c r="J20" i="39"/>
  <c r="L18" i="39" s="1"/>
  <c r="M18" i="39" s="1"/>
  <c r="C20" i="39"/>
  <c r="E18" i="39" s="1"/>
  <c r="F18" i="39" s="1"/>
  <c r="C18" i="39"/>
  <c r="D18" i="39"/>
  <c r="J18" i="39"/>
  <c r="K18" i="39"/>
  <c r="K17" i="39"/>
  <c r="J17" i="39"/>
  <c r="D17" i="39"/>
  <c r="C17" i="39"/>
  <c r="K16" i="39"/>
  <c r="J16" i="39"/>
  <c r="D16" i="39"/>
  <c r="C16" i="39"/>
  <c r="K15" i="39"/>
  <c r="J15" i="39"/>
  <c r="D15" i="39"/>
  <c r="C15" i="39"/>
  <c r="K14" i="39"/>
  <c r="J14" i="39"/>
  <c r="D14" i="39"/>
  <c r="C14" i="39"/>
  <c r="K13" i="39"/>
  <c r="J13" i="39"/>
  <c r="D13" i="39"/>
  <c r="C13" i="39"/>
  <c r="K12" i="39"/>
  <c r="J12" i="39"/>
  <c r="D12" i="39"/>
  <c r="C12" i="39"/>
  <c r="K11" i="39"/>
  <c r="J11" i="39"/>
  <c r="D11" i="39"/>
  <c r="C11" i="39"/>
  <c r="K10" i="39"/>
  <c r="J10" i="39"/>
  <c r="D10" i="39"/>
  <c r="C10" i="39"/>
  <c r="K9" i="39"/>
  <c r="J9" i="39"/>
  <c r="D9" i="39"/>
  <c r="C9" i="39"/>
  <c r="K8" i="39"/>
  <c r="J8" i="39"/>
  <c r="D8" i="39"/>
  <c r="C8" i="39"/>
  <c r="K7" i="39"/>
  <c r="J7" i="39"/>
  <c r="D7" i="39"/>
  <c r="C7" i="39"/>
  <c r="K6" i="39"/>
  <c r="J6" i="39"/>
  <c r="C6" i="39"/>
  <c r="J5" i="39"/>
  <c r="C5" i="39"/>
  <c r="K31" i="38"/>
  <c r="K29" i="38"/>
  <c r="K27" i="38"/>
  <c r="D31" i="38"/>
  <c r="D29" i="38"/>
  <c r="D27" i="38"/>
  <c r="M23" i="38"/>
  <c r="M22" i="38"/>
  <c r="F23" i="38"/>
  <c r="F22" i="38"/>
  <c r="J19" i="38"/>
  <c r="L17" i="38" s="1"/>
  <c r="C19" i="38"/>
  <c r="E17" i="38" s="1"/>
  <c r="J17" i="38"/>
  <c r="C17" i="38"/>
  <c r="D17" i="38" s="1"/>
  <c r="J16" i="38"/>
  <c r="K16" i="38" s="1"/>
  <c r="C16" i="38"/>
  <c r="D16" i="38" s="1"/>
  <c r="J15" i="38"/>
  <c r="K15" i="38" s="1"/>
  <c r="C15" i="38"/>
  <c r="D15" i="38" s="1"/>
  <c r="J14" i="38"/>
  <c r="K14" i="38" s="1"/>
  <c r="C14" i="38"/>
  <c r="D14" i="38" s="1"/>
  <c r="J13" i="38"/>
  <c r="K13" i="38" s="1"/>
  <c r="C13" i="38"/>
  <c r="D13" i="38" s="1"/>
  <c r="J12" i="38"/>
  <c r="K12" i="38" s="1"/>
  <c r="C12" i="38"/>
  <c r="D12" i="38" s="1"/>
  <c r="J11" i="38"/>
  <c r="K11" i="38" s="1"/>
  <c r="C11" i="38"/>
  <c r="D11" i="38" s="1"/>
  <c r="J10" i="38"/>
  <c r="K10" i="38" s="1"/>
  <c r="C10" i="38"/>
  <c r="D10" i="38" s="1"/>
  <c r="J9" i="38"/>
  <c r="K9" i="38" s="1"/>
  <c r="C9" i="38"/>
  <c r="D9" i="38" s="1"/>
  <c r="J8" i="38"/>
  <c r="K8" i="38" s="1"/>
  <c r="C8" i="38"/>
  <c r="D8" i="38" s="1"/>
  <c r="J7" i="38"/>
  <c r="K7" i="38" s="1"/>
  <c r="C7" i="38"/>
  <c r="D7" i="38" s="1"/>
  <c r="J6" i="38"/>
  <c r="K6" i="38" s="1"/>
  <c r="C6" i="38"/>
  <c r="D6" i="38" s="1"/>
  <c r="J5" i="38"/>
  <c r="C5" i="38"/>
  <c r="D5" i="38" s="1"/>
  <c r="K30" i="37"/>
  <c r="J18" i="37"/>
  <c r="L16" i="37" s="1"/>
  <c r="K26" i="37"/>
  <c r="D30" i="37"/>
  <c r="D28" i="37"/>
  <c r="D26" i="37"/>
  <c r="F22" i="37"/>
  <c r="F21" i="37"/>
  <c r="C18" i="37"/>
  <c r="E16" i="37" s="1"/>
  <c r="J16" i="37"/>
  <c r="K16" i="37" s="1"/>
  <c r="C16" i="37"/>
  <c r="D16" i="37" s="1"/>
  <c r="J15" i="37"/>
  <c r="C15" i="37"/>
  <c r="J14" i="37"/>
  <c r="C14" i="37"/>
  <c r="J13" i="37"/>
  <c r="C13" i="37"/>
  <c r="J12" i="37"/>
  <c r="C12" i="37"/>
  <c r="J11" i="37"/>
  <c r="C11" i="37"/>
  <c r="J10" i="37"/>
  <c r="C10" i="37"/>
  <c r="J9" i="37"/>
  <c r="C9" i="37"/>
  <c r="J8" i="37"/>
  <c r="C8" i="37"/>
  <c r="J7" i="37"/>
  <c r="C7" i="37"/>
  <c r="J6" i="37"/>
  <c r="C6" i="37"/>
  <c r="J5" i="37"/>
  <c r="C5" i="37"/>
  <c r="K37" i="45" l="1"/>
  <c r="K39" i="45" s="1"/>
  <c r="M31" i="45"/>
  <c r="M32" i="45" s="1"/>
  <c r="D49" i="45"/>
  <c r="D50" i="45" s="1"/>
  <c r="D51" i="45" s="1"/>
  <c r="E11" i="45"/>
  <c r="F11" i="45" s="1"/>
  <c r="E8" i="45"/>
  <c r="F8" i="45" s="1"/>
  <c r="E5" i="45"/>
  <c r="F5" i="45" s="1"/>
  <c r="D43" i="45"/>
  <c r="D35" i="45"/>
  <c r="C27" i="45"/>
  <c r="E23" i="45"/>
  <c r="F23" i="45" s="1"/>
  <c r="E22" i="45"/>
  <c r="F22" i="45" s="1"/>
  <c r="E21" i="45"/>
  <c r="F21" i="45" s="1"/>
  <c r="E20" i="45"/>
  <c r="F20" i="45" s="1"/>
  <c r="E19" i="45"/>
  <c r="F19" i="45" s="1"/>
  <c r="E18" i="45"/>
  <c r="F18" i="45" s="1"/>
  <c r="E17" i="45"/>
  <c r="F17" i="45" s="1"/>
  <c r="E16" i="45"/>
  <c r="F16" i="45" s="1"/>
  <c r="E15" i="45"/>
  <c r="F15" i="45" s="1"/>
  <c r="E14" i="45"/>
  <c r="F14" i="45" s="1"/>
  <c r="E13" i="45"/>
  <c r="F13" i="45" s="1"/>
  <c r="E12" i="45"/>
  <c r="F12" i="45" s="1"/>
  <c r="E9" i="45"/>
  <c r="F9" i="45" s="1"/>
  <c r="E6" i="45"/>
  <c r="F6" i="45" s="1"/>
  <c r="E10" i="45"/>
  <c r="F10" i="45" s="1"/>
  <c r="E7" i="45"/>
  <c r="F7" i="45" s="1"/>
  <c r="D37" i="45"/>
  <c r="D39" i="45" s="1"/>
  <c r="D36" i="44"/>
  <c r="D38" i="44" s="1"/>
  <c r="L17" i="44"/>
  <c r="M17" i="44" s="1"/>
  <c r="L22" i="44"/>
  <c r="M22" i="44" s="1"/>
  <c r="L14" i="44"/>
  <c r="M14" i="44" s="1"/>
  <c r="L6" i="44"/>
  <c r="M6" i="44" s="1"/>
  <c r="L21" i="44"/>
  <c r="M21" i="44" s="1"/>
  <c r="L13" i="44"/>
  <c r="M13" i="44" s="1"/>
  <c r="L5" i="44"/>
  <c r="M5" i="44" s="1"/>
  <c r="L18" i="44"/>
  <c r="M18" i="44" s="1"/>
  <c r="L10" i="44"/>
  <c r="M10" i="44" s="1"/>
  <c r="L19" i="44"/>
  <c r="M19" i="44" s="1"/>
  <c r="L11" i="44"/>
  <c r="M11" i="44" s="1"/>
  <c r="E21" i="44"/>
  <c r="F21" i="44" s="1"/>
  <c r="E13" i="44"/>
  <c r="F13" i="44" s="1"/>
  <c r="E5" i="44"/>
  <c r="F5" i="44" s="1"/>
  <c r="L16" i="44"/>
  <c r="M16" i="44" s="1"/>
  <c r="E18" i="44"/>
  <c r="F18" i="44" s="1"/>
  <c r="K34" i="44"/>
  <c r="J26" i="44"/>
  <c r="L9" i="44"/>
  <c r="M9" i="44" s="1"/>
  <c r="D48" i="44"/>
  <c r="D49" i="44" s="1"/>
  <c r="D50" i="44" s="1"/>
  <c r="D42" i="44"/>
  <c r="D34" i="44"/>
  <c r="C26" i="44"/>
  <c r="L15" i="44"/>
  <c r="M15" i="44" s="1"/>
  <c r="L7" i="44"/>
  <c r="M7" i="44" s="1"/>
  <c r="E17" i="44"/>
  <c r="F17" i="44" s="1"/>
  <c r="E9" i="44"/>
  <c r="F9" i="44" s="1"/>
  <c r="L20" i="44"/>
  <c r="M20" i="44" s="1"/>
  <c r="L12" i="44"/>
  <c r="M12" i="44" s="1"/>
  <c r="E22" i="44"/>
  <c r="F22" i="44" s="1"/>
  <c r="E14" i="44"/>
  <c r="F14" i="44" s="1"/>
  <c r="E6" i="44"/>
  <c r="F6" i="44" s="1"/>
  <c r="D47" i="43"/>
  <c r="D48" i="43" s="1"/>
  <c r="D49" i="43" s="1"/>
  <c r="D41" i="43"/>
  <c r="D33" i="43"/>
  <c r="C25" i="43"/>
  <c r="L14" i="43"/>
  <c r="M14" i="43" s="1"/>
  <c r="L6" i="43"/>
  <c r="M6" i="43" s="1"/>
  <c r="E14" i="43"/>
  <c r="F14" i="43" s="1"/>
  <c r="E6" i="43"/>
  <c r="F6" i="43" s="1"/>
  <c r="F29" i="43" s="1"/>
  <c r="F30" i="43" s="1"/>
  <c r="L15" i="43"/>
  <c r="M15" i="43" s="1"/>
  <c r="E17" i="43"/>
  <c r="F17" i="43" s="1"/>
  <c r="E9" i="43"/>
  <c r="F9" i="43" s="1"/>
  <c r="K33" i="43"/>
  <c r="J25" i="43"/>
  <c r="L20" i="43"/>
  <c r="M20" i="43" s="1"/>
  <c r="L12" i="43"/>
  <c r="M12" i="43" s="1"/>
  <c r="L21" i="43"/>
  <c r="M21" i="43" s="1"/>
  <c r="L13" i="43"/>
  <c r="M13" i="43" s="1"/>
  <c r="L5" i="43"/>
  <c r="M5" i="43" s="1"/>
  <c r="E7" i="43"/>
  <c r="F7" i="43" s="1"/>
  <c r="K35" i="43"/>
  <c r="K37" i="43" s="1"/>
  <c r="K34" i="42"/>
  <c r="K36" i="42" s="1"/>
  <c r="K37" i="42" s="1"/>
  <c r="D46" i="42"/>
  <c r="D47" i="42" s="1"/>
  <c r="D48" i="42" s="1"/>
  <c r="E19" i="42"/>
  <c r="F19" i="42" s="1"/>
  <c r="E17" i="42"/>
  <c r="F17" i="42" s="1"/>
  <c r="E15" i="42"/>
  <c r="F15" i="42" s="1"/>
  <c r="E10" i="42"/>
  <c r="F10" i="42" s="1"/>
  <c r="E8" i="42"/>
  <c r="F8" i="42" s="1"/>
  <c r="E6" i="42"/>
  <c r="F6" i="42" s="1"/>
  <c r="D40" i="42"/>
  <c r="E12" i="42"/>
  <c r="F12" i="42" s="1"/>
  <c r="E20" i="42"/>
  <c r="F20" i="42" s="1"/>
  <c r="E18" i="42"/>
  <c r="F18" i="42" s="1"/>
  <c r="E14" i="42"/>
  <c r="F14" i="42" s="1"/>
  <c r="D32" i="42"/>
  <c r="D34" i="42" s="1"/>
  <c r="D36" i="42" s="1"/>
  <c r="C24" i="42"/>
  <c r="E16" i="42"/>
  <c r="F16" i="42" s="1"/>
  <c r="E13" i="42"/>
  <c r="F13" i="42" s="1"/>
  <c r="E11" i="42"/>
  <c r="F11" i="42" s="1"/>
  <c r="E9" i="42"/>
  <c r="F9" i="42" s="1"/>
  <c r="E7" i="42"/>
  <c r="F7" i="42" s="1"/>
  <c r="E5" i="42"/>
  <c r="F5" i="42" s="1"/>
  <c r="M28" i="42"/>
  <c r="M29" i="42" s="1"/>
  <c r="D43" i="41"/>
  <c r="K36" i="41"/>
  <c r="M27" i="41"/>
  <c r="M28" i="41" s="1"/>
  <c r="E17" i="41"/>
  <c r="F17" i="41" s="1"/>
  <c r="E6" i="41"/>
  <c r="F6" i="41" s="1"/>
  <c r="E16" i="41"/>
  <c r="F16" i="41" s="1"/>
  <c r="D45" i="41"/>
  <c r="D46" i="41" s="1"/>
  <c r="D47" i="41" s="1"/>
  <c r="D39" i="41"/>
  <c r="D31" i="41"/>
  <c r="C23" i="41"/>
  <c r="E15" i="41"/>
  <c r="F15" i="41" s="1"/>
  <c r="E9" i="41"/>
  <c r="F9" i="41" s="1"/>
  <c r="E10" i="41"/>
  <c r="F10" i="41" s="1"/>
  <c r="E19" i="41"/>
  <c r="F19" i="41" s="1"/>
  <c r="E14" i="41"/>
  <c r="F14" i="41" s="1"/>
  <c r="E7" i="41"/>
  <c r="F7" i="41" s="1"/>
  <c r="K32" i="40"/>
  <c r="K34" i="40" s="1"/>
  <c r="D42" i="40" s="1"/>
  <c r="L19" i="40"/>
  <c r="M19" i="40" s="1"/>
  <c r="F19" i="40"/>
  <c r="D44" i="40"/>
  <c r="D45" i="40" s="1"/>
  <c r="D46" i="40" s="1"/>
  <c r="D38" i="40"/>
  <c r="D30" i="40"/>
  <c r="C22" i="40"/>
  <c r="E18" i="40"/>
  <c r="F18" i="40" s="1"/>
  <c r="E17" i="40"/>
  <c r="F17" i="40" s="1"/>
  <c r="E16" i="40"/>
  <c r="F16" i="40" s="1"/>
  <c r="E15" i="40"/>
  <c r="F15" i="40" s="1"/>
  <c r="E14" i="40"/>
  <c r="F14" i="40" s="1"/>
  <c r="E13" i="40"/>
  <c r="F13" i="40" s="1"/>
  <c r="E12" i="40"/>
  <c r="F12" i="40" s="1"/>
  <c r="E11" i="40"/>
  <c r="F11" i="40" s="1"/>
  <c r="E10" i="40"/>
  <c r="F10" i="40" s="1"/>
  <c r="E9" i="40"/>
  <c r="F9" i="40" s="1"/>
  <c r="E8" i="40"/>
  <c r="F8" i="40" s="1"/>
  <c r="E7" i="40"/>
  <c r="F7" i="40" s="1"/>
  <c r="E6" i="40"/>
  <c r="F6" i="40" s="1"/>
  <c r="E5" i="40"/>
  <c r="F5" i="40" s="1"/>
  <c r="D32" i="40"/>
  <c r="D34" i="40" s="1"/>
  <c r="L5" i="40"/>
  <c r="M5" i="40" s="1"/>
  <c r="L6" i="40"/>
  <c r="M6" i="40" s="1"/>
  <c r="L7" i="40"/>
  <c r="M7" i="40" s="1"/>
  <c r="L8" i="40"/>
  <c r="M8" i="40" s="1"/>
  <c r="L9" i="40"/>
  <c r="M9" i="40" s="1"/>
  <c r="L10" i="40"/>
  <c r="M10" i="40" s="1"/>
  <c r="L11" i="40"/>
  <c r="M11" i="40" s="1"/>
  <c r="L12" i="40"/>
  <c r="M12" i="40" s="1"/>
  <c r="L13" i="40"/>
  <c r="M13" i="40" s="1"/>
  <c r="L14" i="40"/>
  <c r="M14" i="40" s="1"/>
  <c r="L15" i="40"/>
  <c r="M15" i="40" s="1"/>
  <c r="L16" i="40"/>
  <c r="M16" i="40" s="1"/>
  <c r="L17" i="40"/>
  <c r="M17" i="40" s="1"/>
  <c r="L18" i="40"/>
  <c r="M18" i="40" s="1"/>
  <c r="J22" i="40"/>
  <c r="L6" i="39"/>
  <c r="M6" i="39" s="1"/>
  <c r="L9" i="39"/>
  <c r="M9" i="39" s="1"/>
  <c r="L10" i="39"/>
  <c r="M10" i="39" s="1"/>
  <c r="L13" i="39"/>
  <c r="M13" i="39" s="1"/>
  <c r="L14" i="39"/>
  <c r="M14" i="39" s="1"/>
  <c r="L17" i="39"/>
  <c r="M17" i="39" s="1"/>
  <c r="E5" i="39"/>
  <c r="F5" i="39" s="1"/>
  <c r="E8" i="39"/>
  <c r="F8" i="39" s="1"/>
  <c r="E9" i="39"/>
  <c r="F9" i="39" s="1"/>
  <c r="E10" i="39"/>
  <c r="F10" i="39" s="1"/>
  <c r="E12" i="39"/>
  <c r="F12" i="39" s="1"/>
  <c r="E13" i="39"/>
  <c r="F13" i="39" s="1"/>
  <c r="E14" i="39"/>
  <c r="F14" i="39" s="1"/>
  <c r="E16" i="39"/>
  <c r="F16" i="39" s="1"/>
  <c r="E17" i="39"/>
  <c r="F17" i="39" s="1"/>
  <c r="E6" i="39"/>
  <c r="F6" i="39" s="1"/>
  <c r="D5" i="39"/>
  <c r="D6" i="39"/>
  <c r="L8" i="39"/>
  <c r="M8" i="39" s="1"/>
  <c r="K5" i="39"/>
  <c r="M17" i="38"/>
  <c r="K17" i="38"/>
  <c r="F17" i="38"/>
  <c r="K28" i="38"/>
  <c r="J20" i="38"/>
  <c r="L16" i="38"/>
  <c r="M16" i="38" s="1"/>
  <c r="L15" i="38"/>
  <c r="M15" i="38" s="1"/>
  <c r="L14" i="38"/>
  <c r="M14" i="38" s="1"/>
  <c r="L12" i="38"/>
  <c r="M12" i="38" s="1"/>
  <c r="L11" i="38"/>
  <c r="M11" i="38" s="1"/>
  <c r="L10" i="38"/>
  <c r="M10" i="38" s="1"/>
  <c r="L9" i="38"/>
  <c r="M9" i="38" s="1"/>
  <c r="L8" i="38"/>
  <c r="M8" i="38" s="1"/>
  <c r="L7" i="38"/>
  <c r="M7" i="38" s="1"/>
  <c r="L6" i="38"/>
  <c r="M6" i="38" s="1"/>
  <c r="L5" i="38"/>
  <c r="M5" i="38" s="1"/>
  <c r="L13" i="38"/>
  <c r="M13" i="38" s="1"/>
  <c r="K5" i="38"/>
  <c r="K30" i="38" s="1"/>
  <c r="K32" i="38" s="1"/>
  <c r="M16" i="37"/>
  <c r="F16" i="37"/>
  <c r="E6" i="37"/>
  <c r="F6" i="37" s="1"/>
  <c r="D6" i="37"/>
  <c r="D8" i="37"/>
  <c r="E10" i="37"/>
  <c r="F10" i="37" s="1"/>
  <c r="D10" i="37"/>
  <c r="D12" i="37"/>
  <c r="E14" i="37"/>
  <c r="F14" i="37" s="1"/>
  <c r="D14" i="37"/>
  <c r="K6" i="37"/>
  <c r="K8" i="37"/>
  <c r="K10" i="37"/>
  <c r="K12" i="37"/>
  <c r="K14" i="37"/>
  <c r="E5" i="37"/>
  <c r="F5" i="37" s="1"/>
  <c r="D5" i="37"/>
  <c r="E7" i="37"/>
  <c r="F7" i="37" s="1"/>
  <c r="D7" i="37"/>
  <c r="E9" i="37"/>
  <c r="F9" i="37" s="1"/>
  <c r="D9" i="37"/>
  <c r="E11" i="37"/>
  <c r="F11" i="37" s="1"/>
  <c r="D11" i="37"/>
  <c r="D13" i="37"/>
  <c r="E13" i="37"/>
  <c r="F13" i="37" s="1"/>
  <c r="E15" i="37"/>
  <c r="F15" i="37" s="1"/>
  <c r="D15" i="37"/>
  <c r="K5" i="37"/>
  <c r="K7" i="37"/>
  <c r="K9" i="37"/>
  <c r="K11" i="37"/>
  <c r="K13" i="37"/>
  <c r="K15" i="37"/>
  <c r="K25" i="36"/>
  <c r="D29" i="36"/>
  <c r="K27" i="36"/>
  <c r="D27" i="36"/>
  <c r="M21" i="36"/>
  <c r="M20" i="36"/>
  <c r="F21" i="36"/>
  <c r="F20" i="36"/>
  <c r="J17" i="36"/>
  <c r="C17" i="36"/>
  <c r="L15" i="36"/>
  <c r="M15" i="36" s="1"/>
  <c r="J15" i="36"/>
  <c r="K15" i="36"/>
  <c r="E15" i="36"/>
  <c r="C15" i="36"/>
  <c r="D15" i="36" s="1"/>
  <c r="D25" i="36" s="1"/>
  <c r="J14" i="36"/>
  <c r="C14" i="36"/>
  <c r="J13" i="36"/>
  <c r="C13" i="36"/>
  <c r="J12" i="36"/>
  <c r="C12" i="36"/>
  <c r="J11" i="36"/>
  <c r="C11" i="36"/>
  <c r="J10" i="36"/>
  <c r="C10" i="36"/>
  <c r="J9" i="36"/>
  <c r="C9" i="36"/>
  <c r="J8" i="36"/>
  <c r="C8" i="36"/>
  <c r="J7" i="36"/>
  <c r="K7" i="36" s="1"/>
  <c r="C7" i="36"/>
  <c r="J6" i="36"/>
  <c r="C6" i="36"/>
  <c r="J5" i="36"/>
  <c r="K5" i="36" s="1"/>
  <c r="C5" i="36"/>
  <c r="J14" i="35"/>
  <c r="K14" i="35" s="1"/>
  <c r="C14" i="35"/>
  <c r="D14" i="35" s="1"/>
  <c r="J13" i="35"/>
  <c r="K13" i="35" s="1"/>
  <c r="C13" i="35"/>
  <c r="D13" i="35" s="1"/>
  <c r="J12" i="35"/>
  <c r="K12" i="35" s="1"/>
  <c r="C12" i="35"/>
  <c r="D12" i="35" s="1"/>
  <c r="J11" i="35"/>
  <c r="K11" i="35" s="1"/>
  <c r="C11" i="35"/>
  <c r="D11" i="35" s="1"/>
  <c r="J10" i="35"/>
  <c r="K10" i="35" s="1"/>
  <c r="C10" i="35"/>
  <c r="D10" i="35" s="1"/>
  <c r="J9" i="35"/>
  <c r="K9" i="35" s="1"/>
  <c r="C9" i="35"/>
  <c r="D9" i="35" s="1"/>
  <c r="J8" i="35"/>
  <c r="K8" i="35" s="1"/>
  <c r="C8" i="35"/>
  <c r="D8" i="35" s="1"/>
  <c r="J7" i="35"/>
  <c r="K7" i="35" s="1"/>
  <c r="C7" i="35"/>
  <c r="D7" i="35" s="1"/>
  <c r="J6" i="35"/>
  <c r="K6" i="35" s="1"/>
  <c r="C6" i="35"/>
  <c r="D6" i="35" s="1"/>
  <c r="J5" i="35"/>
  <c r="K5" i="35" s="1"/>
  <c r="C5" i="35"/>
  <c r="C16" i="35" s="1"/>
  <c r="E14" i="35" s="1"/>
  <c r="F14" i="35" s="1"/>
  <c r="J13" i="34"/>
  <c r="K13" i="34" s="1"/>
  <c r="C13" i="34"/>
  <c r="D13" i="34" s="1"/>
  <c r="J12" i="34"/>
  <c r="K12" i="34" s="1"/>
  <c r="C12" i="34"/>
  <c r="D12" i="34" s="1"/>
  <c r="J11" i="34"/>
  <c r="K11" i="34" s="1"/>
  <c r="C11" i="34"/>
  <c r="D11" i="34" s="1"/>
  <c r="J10" i="34"/>
  <c r="K10" i="34" s="1"/>
  <c r="C10" i="34"/>
  <c r="D10" i="34" s="1"/>
  <c r="J9" i="34"/>
  <c r="K9" i="34" s="1"/>
  <c r="C9" i="34"/>
  <c r="D9" i="34" s="1"/>
  <c r="J8" i="34"/>
  <c r="K8" i="34" s="1"/>
  <c r="C8" i="34"/>
  <c r="D8" i="34" s="1"/>
  <c r="J7" i="34"/>
  <c r="K7" i="34" s="1"/>
  <c r="C7" i="34"/>
  <c r="D7" i="34" s="1"/>
  <c r="J6" i="34"/>
  <c r="K6" i="34" s="1"/>
  <c r="C6" i="34"/>
  <c r="D6" i="34" s="1"/>
  <c r="J5" i="34"/>
  <c r="J15" i="34" s="1"/>
  <c r="L13" i="34" s="1"/>
  <c r="M13" i="34" s="1"/>
  <c r="C5" i="34"/>
  <c r="C15" i="34" s="1"/>
  <c r="E13" i="34" s="1"/>
  <c r="F13" i="34" s="1"/>
  <c r="J12" i="33"/>
  <c r="K12" i="33" s="1"/>
  <c r="C12" i="33"/>
  <c r="D12" i="33" s="1"/>
  <c r="J11" i="33"/>
  <c r="K11" i="33" s="1"/>
  <c r="C11" i="33"/>
  <c r="D11" i="33" s="1"/>
  <c r="J10" i="33"/>
  <c r="K10" i="33" s="1"/>
  <c r="C10" i="33"/>
  <c r="D10" i="33" s="1"/>
  <c r="J9" i="33"/>
  <c r="K9" i="33" s="1"/>
  <c r="C9" i="33"/>
  <c r="D9" i="33" s="1"/>
  <c r="J8" i="33"/>
  <c r="K8" i="33" s="1"/>
  <c r="C8" i="33"/>
  <c r="D8" i="33" s="1"/>
  <c r="J7" i="33"/>
  <c r="K7" i="33" s="1"/>
  <c r="C7" i="33"/>
  <c r="D7" i="33" s="1"/>
  <c r="J6" i="33"/>
  <c r="K6" i="33" s="1"/>
  <c r="C6" i="33"/>
  <c r="D6" i="33" s="1"/>
  <c r="J5" i="33"/>
  <c r="J14" i="33" s="1"/>
  <c r="L12" i="33" s="1"/>
  <c r="M12" i="33" s="1"/>
  <c r="C5" i="33"/>
  <c r="C14" i="33" s="1"/>
  <c r="E12" i="33" s="1"/>
  <c r="F12" i="33" s="1"/>
  <c r="J11" i="32"/>
  <c r="K11" i="32" s="1"/>
  <c r="C11" i="32"/>
  <c r="D11" i="32" s="1"/>
  <c r="J10" i="32"/>
  <c r="K10" i="32" s="1"/>
  <c r="C10" i="32"/>
  <c r="D10" i="32" s="1"/>
  <c r="J9" i="32"/>
  <c r="K9" i="32" s="1"/>
  <c r="C9" i="32"/>
  <c r="D9" i="32" s="1"/>
  <c r="J8" i="32"/>
  <c r="K8" i="32" s="1"/>
  <c r="C8" i="32"/>
  <c r="D8" i="32" s="1"/>
  <c r="J7" i="32"/>
  <c r="K7" i="32" s="1"/>
  <c r="C7" i="32"/>
  <c r="D7" i="32" s="1"/>
  <c r="J6" i="32"/>
  <c r="K6" i="32" s="1"/>
  <c r="C6" i="32"/>
  <c r="D6" i="32" s="1"/>
  <c r="J5" i="32"/>
  <c r="J13" i="32" s="1"/>
  <c r="L11" i="32" s="1"/>
  <c r="M11" i="32" s="1"/>
  <c r="C5" i="32"/>
  <c r="C13" i="32" s="1"/>
  <c r="E11" i="32" s="1"/>
  <c r="F11" i="32" s="1"/>
  <c r="J9" i="31"/>
  <c r="K9" i="31" s="1"/>
  <c r="C9" i="31"/>
  <c r="D9" i="31" s="1"/>
  <c r="K8" i="31"/>
  <c r="J8" i="31"/>
  <c r="C8" i="31"/>
  <c r="D8" i="31" s="1"/>
  <c r="J7" i="31"/>
  <c r="K7" i="31" s="1"/>
  <c r="C7" i="31"/>
  <c r="D7" i="31" s="1"/>
  <c r="K6" i="31"/>
  <c r="J6" i="31"/>
  <c r="C6" i="31"/>
  <c r="D6" i="31" s="1"/>
  <c r="J5" i="31"/>
  <c r="K5" i="31" s="1"/>
  <c r="C5" i="31"/>
  <c r="D5" i="31" s="1"/>
  <c r="J10" i="30"/>
  <c r="K10" i="30" s="1"/>
  <c r="J9" i="30"/>
  <c r="K9" i="30" s="1"/>
  <c r="J8" i="30"/>
  <c r="K8" i="30" s="1"/>
  <c r="J7" i="30"/>
  <c r="K7" i="30" s="1"/>
  <c r="J6" i="30"/>
  <c r="K6" i="30" s="1"/>
  <c r="J5" i="30"/>
  <c r="K5" i="30" s="1"/>
  <c r="C10" i="30"/>
  <c r="D10" i="30" s="1"/>
  <c r="C9" i="30"/>
  <c r="D9" i="30" s="1"/>
  <c r="C8" i="30"/>
  <c r="D8" i="30" s="1"/>
  <c r="C7" i="30"/>
  <c r="D7" i="30" s="1"/>
  <c r="C6" i="30"/>
  <c r="D6" i="30" s="1"/>
  <c r="C5" i="30"/>
  <c r="D44" i="45" l="1"/>
  <c r="D46" i="45"/>
  <c r="D40" i="45"/>
  <c r="F31" i="45"/>
  <c r="F32" i="45" s="1"/>
  <c r="D47" i="45"/>
  <c r="K40" i="45"/>
  <c r="D45" i="44"/>
  <c r="D39" i="44"/>
  <c r="F30" i="44"/>
  <c r="F31" i="44" s="1"/>
  <c r="M30" i="44"/>
  <c r="M31" i="44" s="1"/>
  <c r="D43" i="44"/>
  <c r="K36" i="44"/>
  <c r="K38" i="44" s="1"/>
  <c r="D35" i="43"/>
  <c r="D37" i="43" s="1"/>
  <c r="D44" i="43" s="1"/>
  <c r="D45" i="43"/>
  <c r="K38" i="43"/>
  <c r="M29" i="43"/>
  <c r="M30" i="43" s="1"/>
  <c r="D42" i="43"/>
  <c r="D44" i="42"/>
  <c r="D43" i="42"/>
  <c r="D37" i="42"/>
  <c r="F28" i="42"/>
  <c r="F29" i="42" s="1"/>
  <c r="D41" i="42"/>
  <c r="F27" i="41"/>
  <c r="F28" i="41" s="1"/>
  <c r="D33" i="41"/>
  <c r="D35" i="41" s="1"/>
  <c r="D40" i="41"/>
  <c r="K35" i="40"/>
  <c r="D41" i="40"/>
  <c r="D43" i="40" s="1"/>
  <c r="D47" i="40" s="1"/>
  <c r="D48" i="40" s="1"/>
  <c r="D35" i="40"/>
  <c r="F26" i="40"/>
  <c r="F27" i="40" s="1"/>
  <c r="D39" i="40"/>
  <c r="M26" i="40"/>
  <c r="M27" i="40" s="1"/>
  <c r="K31" i="39"/>
  <c r="K33" i="39" s="1"/>
  <c r="D37" i="39"/>
  <c r="D29" i="39"/>
  <c r="C21" i="39"/>
  <c r="D43" i="39"/>
  <c r="D44" i="39" s="1"/>
  <c r="D45" i="39" s="1"/>
  <c r="E15" i="39"/>
  <c r="F15" i="39" s="1"/>
  <c r="E11" i="39"/>
  <c r="F11" i="39" s="1"/>
  <c r="F25" i="39" s="1"/>
  <c r="F26" i="39" s="1"/>
  <c r="E7" i="39"/>
  <c r="F7" i="39" s="1"/>
  <c r="L16" i="39"/>
  <c r="M16" i="39" s="1"/>
  <c r="L12" i="39"/>
  <c r="M12" i="39" s="1"/>
  <c r="D31" i="39"/>
  <c r="D33" i="39" s="1"/>
  <c r="K29" i="39"/>
  <c r="J21" i="39"/>
  <c r="L5" i="39"/>
  <c r="M5" i="39" s="1"/>
  <c r="M25" i="39" s="1"/>
  <c r="M26" i="39" s="1"/>
  <c r="L15" i="39"/>
  <c r="M15" i="39" s="1"/>
  <c r="L11" i="39"/>
  <c r="M11" i="39" s="1"/>
  <c r="L7" i="39"/>
  <c r="M7" i="39" s="1"/>
  <c r="D42" i="38"/>
  <c r="D43" i="38" s="1"/>
  <c r="D44" i="38" s="1"/>
  <c r="D36" i="38"/>
  <c r="C20" i="38"/>
  <c r="E13" i="38"/>
  <c r="F13" i="38" s="1"/>
  <c r="D28" i="38"/>
  <c r="D30" i="38" s="1"/>
  <c r="D32" i="38" s="1"/>
  <c r="E16" i="38"/>
  <c r="F16" i="38" s="1"/>
  <c r="E15" i="38"/>
  <c r="F15" i="38" s="1"/>
  <c r="E14" i="38"/>
  <c r="F14" i="38" s="1"/>
  <c r="E12" i="38"/>
  <c r="F12" i="38" s="1"/>
  <c r="E11" i="38"/>
  <c r="F11" i="38" s="1"/>
  <c r="E10" i="38"/>
  <c r="F10" i="38" s="1"/>
  <c r="E9" i="38"/>
  <c r="F9" i="38" s="1"/>
  <c r="E8" i="38"/>
  <c r="F8" i="38" s="1"/>
  <c r="E7" i="38"/>
  <c r="F7" i="38" s="1"/>
  <c r="E6" i="38"/>
  <c r="F6" i="38" s="1"/>
  <c r="E5" i="38"/>
  <c r="F5" i="38" s="1"/>
  <c r="F24" i="38" s="1"/>
  <c r="F25" i="38" s="1"/>
  <c r="M24" i="38"/>
  <c r="M25" i="38" s="1"/>
  <c r="D40" i="38"/>
  <c r="K33" i="38"/>
  <c r="K27" i="37"/>
  <c r="K28" i="37" s="1"/>
  <c r="K29" i="37" s="1"/>
  <c r="K31" i="37" s="1"/>
  <c r="J19" i="37"/>
  <c r="L12" i="37"/>
  <c r="M12" i="37" s="1"/>
  <c r="L14" i="37"/>
  <c r="M14" i="37" s="1"/>
  <c r="L10" i="37"/>
  <c r="M10" i="37" s="1"/>
  <c r="L6" i="37"/>
  <c r="M6" i="37" s="1"/>
  <c r="L13" i="37"/>
  <c r="M13" i="37" s="1"/>
  <c r="L9" i="37"/>
  <c r="M9" i="37" s="1"/>
  <c r="L5" i="37"/>
  <c r="M5" i="37" s="1"/>
  <c r="D41" i="37"/>
  <c r="D42" i="37" s="1"/>
  <c r="D43" i="37" s="1"/>
  <c r="D35" i="37"/>
  <c r="D27" i="37"/>
  <c r="C19" i="37"/>
  <c r="E12" i="37"/>
  <c r="F12" i="37" s="1"/>
  <c r="E8" i="37"/>
  <c r="F8" i="37" s="1"/>
  <c r="L8" i="37"/>
  <c r="M8" i="37" s="1"/>
  <c r="L15" i="37"/>
  <c r="M15" i="37" s="1"/>
  <c r="L11" i="37"/>
  <c r="M11" i="37" s="1"/>
  <c r="L7" i="37"/>
  <c r="M7" i="37" s="1"/>
  <c r="F15" i="36"/>
  <c r="L12" i="36"/>
  <c r="M12" i="36" s="1"/>
  <c r="L6" i="36"/>
  <c r="M6" i="36" s="1"/>
  <c r="L10" i="36"/>
  <c r="M10" i="36" s="1"/>
  <c r="L14" i="36"/>
  <c r="M14" i="36" s="1"/>
  <c r="E5" i="36"/>
  <c r="F5" i="36" s="1"/>
  <c r="E11" i="36"/>
  <c r="F11" i="36" s="1"/>
  <c r="E13" i="36"/>
  <c r="F13" i="36" s="1"/>
  <c r="L9" i="36"/>
  <c r="M9" i="36" s="1"/>
  <c r="L11" i="36"/>
  <c r="M11" i="36" s="1"/>
  <c r="L13" i="36"/>
  <c r="M13" i="36" s="1"/>
  <c r="E10" i="36"/>
  <c r="F10" i="36" s="1"/>
  <c r="E12" i="36"/>
  <c r="F12" i="36" s="1"/>
  <c r="D5" i="36"/>
  <c r="D6" i="36"/>
  <c r="K6" i="36"/>
  <c r="D7" i="36"/>
  <c r="D8" i="36"/>
  <c r="K8" i="36"/>
  <c r="D9" i="36"/>
  <c r="K9" i="36"/>
  <c r="D10" i="36"/>
  <c r="K10" i="36"/>
  <c r="D11" i="36"/>
  <c r="K11" i="36"/>
  <c r="D12" i="36"/>
  <c r="K12" i="36"/>
  <c r="D13" i="36"/>
  <c r="K13" i="36"/>
  <c r="D14" i="36"/>
  <c r="K14" i="36"/>
  <c r="L5" i="36"/>
  <c r="M5" i="36" s="1"/>
  <c r="L7" i="36"/>
  <c r="M7" i="36" s="1"/>
  <c r="K19" i="31"/>
  <c r="C11" i="31"/>
  <c r="D19" i="31"/>
  <c r="J11" i="31"/>
  <c r="K20" i="31" s="1"/>
  <c r="K21" i="31" s="1"/>
  <c r="D5" i="32"/>
  <c r="D5" i="33"/>
  <c r="K22" i="33"/>
  <c r="D5" i="34"/>
  <c r="D5" i="35"/>
  <c r="K24" i="35"/>
  <c r="K27" i="35" s="1"/>
  <c r="D23" i="34"/>
  <c r="D24" i="35"/>
  <c r="J16" i="35"/>
  <c r="L14" i="35" s="1"/>
  <c r="M14" i="35" s="1"/>
  <c r="D21" i="32"/>
  <c r="D22" i="33"/>
  <c r="D25" i="33" s="1"/>
  <c r="K5" i="32"/>
  <c r="K21" i="32" s="1"/>
  <c r="K24" i="32" s="1"/>
  <c r="K5" i="33"/>
  <c r="K5" i="34"/>
  <c r="K23" i="34" s="1"/>
  <c r="K26" i="34" s="1"/>
  <c r="K25" i="35"/>
  <c r="K26" i="35" s="1"/>
  <c r="L5" i="35"/>
  <c r="M5" i="35" s="1"/>
  <c r="L6" i="35"/>
  <c r="M6" i="35" s="1"/>
  <c r="L7" i="35"/>
  <c r="M7" i="35" s="1"/>
  <c r="L8" i="35"/>
  <c r="M8" i="35" s="1"/>
  <c r="L9" i="35"/>
  <c r="M9" i="35" s="1"/>
  <c r="L10" i="35"/>
  <c r="M10" i="35" s="1"/>
  <c r="L11" i="35"/>
  <c r="M11" i="35" s="1"/>
  <c r="L12" i="35"/>
  <c r="M12" i="35" s="1"/>
  <c r="L13" i="35"/>
  <c r="M13" i="35" s="1"/>
  <c r="D33" i="35"/>
  <c r="D25" i="35"/>
  <c r="D26" i="35" s="1"/>
  <c r="C17" i="35"/>
  <c r="D39" i="35"/>
  <c r="D40" i="35" s="1"/>
  <c r="D41" i="35" s="1"/>
  <c r="E6" i="35"/>
  <c r="F6" i="35" s="1"/>
  <c r="E7" i="35"/>
  <c r="F7" i="35" s="1"/>
  <c r="E8" i="35"/>
  <c r="F8" i="35" s="1"/>
  <c r="E9" i="35"/>
  <c r="F9" i="35" s="1"/>
  <c r="E10" i="35"/>
  <c r="F10" i="35" s="1"/>
  <c r="E11" i="35"/>
  <c r="F11" i="35" s="1"/>
  <c r="E12" i="35"/>
  <c r="F12" i="35" s="1"/>
  <c r="E13" i="35"/>
  <c r="F13" i="35" s="1"/>
  <c r="D27" i="35"/>
  <c r="J17" i="35"/>
  <c r="E5" i="35"/>
  <c r="F5" i="35" s="1"/>
  <c r="K24" i="34"/>
  <c r="K25" i="34" s="1"/>
  <c r="L5" i="34"/>
  <c r="M5" i="34" s="1"/>
  <c r="L6" i="34"/>
  <c r="M6" i="34" s="1"/>
  <c r="L7" i="34"/>
  <c r="M7" i="34" s="1"/>
  <c r="L8" i="34"/>
  <c r="M8" i="34" s="1"/>
  <c r="L9" i="34"/>
  <c r="M9" i="34" s="1"/>
  <c r="L10" i="34"/>
  <c r="M10" i="34" s="1"/>
  <c r="L11" i="34"/>
  <c r="M11" i="34" s="1"/>
  <c r="L12" i="34"/>
  <c r="M12" i="34" s="1"/>
  <c r="D32" i="34"/>
  <c r="D24" i="34"/>
  <c r="D25" i="34" s="1"/>
  <c r="D26" i="34" s="1"/>
  <c r="C16" i="34"/>
  <c r="D38" i="34"/>
  <c r="D39" i="34" s="1"/>
  <c r="D40" i="34" s="1"/>
  <c r="E6" i="34"/>
  <c r="F6" i="34" s="1"/>
  <c r="E7" i="34"/>
  <c r="F7" i="34" s="1"/>
  <c r="E8" i="34"/>
  <c r="F8" i="34" s="1"/>
  <c r="E9" i="34"/>
  <c r="F9" i="34" s="1"/>
  <c r="E10" i="34"/>
  <c r="F10" i="34" s="1"/>
  <c r="E11" i="34"/>
  <c r="F11" i="34" s="1"/>
  <c r="E12" i="34"/>
  <c r="F12" i="34" s="1"/>
  <c r="J16" i="34"/>
  <c r="E5" i="34"/>
  <c r="F5" i="34" s="1"/>
  <c r="K23" i="33"/>
  <c r="K24" i="33" s="1"/>
  <c r="L5" i="33"/>
  <c r="M5" i="33" s="1"/>
  <c r="L6" i="33"/>
  <c r="M6" i="33" s="1"/>
  <c r="L7" i="33"/>
  <c r="M7" i="33" s="1"/>
  <c r="L8" i="33"/>
  <c r="M8" i="33" s="1"/>
  <c r="L9" i="33"/>
  <c r="M9" i="33" s="1"/>
  <c r="L10" i="33"/>
  <c r="M10" i="33" s="1"/>
  <c r="L11" i="33"/>
  <c r="M11" i="33" s="1"/>
  <c r="E7" i="33"/>
  <c r="F7" i="33" s="1"/>
  <c r="E10" i="33"/>
  <c r="F10" i="33" s="1"/>
  <c r="D31" i="33"/>
  <c r="D23" i="33"/>
  <c r="D24" i="33" s="1"/>
  <c r="C15" i="33"/>
  <c r="D37" i="33"/>
  <c r="D38" i="33" s="1"/>
  <c r="D39" i="33" s="1"/>
  <c r="E6" i="33"/>
  <c r="F6" i="33" s="1"/>
  <c r="E8" i="33"/>
  <c r="F8" i="33" s="1"/>
  <c r="E9" i="33"/>
  <c r="F9" i="33" s="1"/>
  <c r="E11" i="33"/>
  <c r="F11" i="33" s="1"/>
  <c r="K25" i="33"/>
  <c r="J15" i="33"/>
  <c r="E5" i="33"/>
  <c r="F5" i="33" s="1"/>
  <c r="K22" i="32"/>
  <c r="K23" i="32" s="1"/>
  <c r="L5" i="32"/>
  <c r="M5" i="32" s="1"/>
  <c r="L6" i="32"/>
  <c r="M6" i="32" s="1"/>
  <c r="L7" i="32"/>
  <c r="M7" i="32" s="1"/>
  <c r="L8" i="32"/>
  <c r="M8" i="32" s="1"/>
  <c r="L9" i="32"/>
  <c r="M9" i="32" s="1"/>
  <c r="L10" i="32"/>
  <c r="M10" i="32" s="1"/>
  <c r="E10" i="32"/>
  <c r="F10" i="32" s="1"/>
  <c r="D30" i="32"/>
  <c r="D22" i="32"/>
  <c r="D23" i="32" s="1"/>
  <c r="C14" i="32"/>
  <c r="D36" i="32"/>
  <c r="D37" i="32" s="1"/>
  <c r="D38" i="32" s="1"/>
  <c r="E6" i="32"/>
  <c r="F6" i="32" s="1"/>
  <c r="E7" i="32"/>
  <c r="F7" i="32" s="1"/>
  <c r="E8" i="32"/>
  <c r="F8" i="32" s="1"/>
  <c r="E9" i="32"/>
  <c r="F9" i="32" s="1"/>
  <c r="D24" i="32"/>
  <c r="J14" i="32"/>
  <c r="E5" i="32"/>
  <c r="F5" i="32" s="1"/>
  <c r="L5" i="31"/>
  <c r="M5" i="31" s="1"/>
  <c r="L6" i="31"/>
  <c r="M6" i="31" s="1"/>
  <c r="L9" i="31"/>
  <c r="M9" i="31" s="1"/>
  <c r="L7" i="31"/>
  <c r="M7" i="31" s="1"/>
  <c r="K22" i="31"/>
  <c r="E8" i="31"/>
  <c r="F8" i="31" s="1"/>
  <c r="J12" i="31"/>
  <c r="K20" i="30"/>
  <c r="J12" i="30"/>
  <c r="L6" i="30" s="1"/>
  <c r="M6" i="30" s="1"/>
  <c r="C12" i="30"/>
  <c r="D5" i="30"/>
  <c r="D20" i="30" s="1"/>
  <c r="D48" i="45" l="1"/>
  <c r="D52" i="45" s="1"/>
  <c r="D53" i="45" s="1"/>
  <c r="D46" i="44"/>
  <c r="D47" i="44" s="1"/>
  <c r="D51" i="44" s="1"/>
  <c r="D52" i="44" s="1"/>
  <c r="K39" i="44"/>
  <c r="D38" i="43"/>
  <c r="D46" i="43"/>
  <c r="D50" i="43" s="1"/>
  <c r="D51" i="43" s="1"/>
  <c r="D45" i="42"/>
  <c r="D49" i="42" s="1"/>
  <c r="D50" i="42" s="1"/>
  <c r="D53" i="42" s="1"/>
  <c r="D54" i="42" s="1"/>
  <c r="D55" i="42" s="1"/>
  <c r="D57" i="42"/>
  <c r="D58" i="42" s="1"/>
  <c r="D59" i="42" s="1"/>
  <c r="D60" i="42" s="1"/>
  <c r="D42" i="41"/>
  <c r="D44" i="41" s="1"/>
  <c r="D48" i="41" s="1"/>
  <c r="D49" i="41" s="1"/>
  <c r="D36" i="41"/>
  <c r="D51" i="40"/>
  <c r="D52" i="40" s="1"/>
  <c r="D53" i="40" s="1"/>
  <c r="D55" i="40"/>
  <c r="D56" i="40" s="1"/>
  <c r="D57" i="40" s="1"/>
  <c r="D58" i="40" s="1"/>
  <c r="D49" i="40"/>
  <c r="D38" i="39"/>
  <c r="D40" i="39"/>
  <c r="D34" i="39"/>
  <c r="D41" i="39"/>
  <c r="K34" i="39"/>
  <c r="D37" i="38"/>
  <c r="D39" i="38"/>
  <c r="D41" i="38" s="1"/>
  <c r="D45" i="38" s="1"/>
  <c r="D46" i="38" s="1"/>
  <c r="D33" i="38"/>
  <c r="M21" i="37"/>
  <c r="M22" i="37" s="1"/>
  <c r="M23" i="37" s="1"/>
  <c r="M24" i="37" s="1"/>
  <c r="F23" i="37"/>
  <c r="F24" i="37" s="1"/>
  <c r="K32" i="37"/>
  <c r="D39" i="37"/>
  <c r="D29" i="37"/>
  <c r="D31" i="37" s="1"/>
  <c r="D36" i="37"/>
  <c r="D40" i="36"/>
  <c r="D41" i="36" s="1"/>
  <c r="D42" i="36" s="1"/>
  <c r="D34" i="36"/>
  <c r="D26" i="36"/>
  <c r="C18" i="36"/>
  <c r="E8" i="36"/>
  <c r="F8" i="36" s="1"/>
  <c r="E9" i="36"/>
  <c r="F9" i="36" s="1"/>
  <c r="K26" i="36"/>
  <c r="K28" i="36" s="1"/>
  <c r="J18" i="36"/>
  <c r="E14" i="36"/>
  <c r="F14" i="36" s="1"/>
  <c r="E6" i="36"/>
  <c r="F6" i="36" s="1"/>
  <c r="E7" i="36"/>
  <c r="F7" i="36" s="1"/>
  <c r="L8" i="36"/>
  <c r="M8" i="36" s="1"/>
  <c r="M22" i="36" s="1"/>
  <c r="M23" i="36" s="1"/>
  <c r="D27" i="34"/>
  <c r="D28" i="34" s="1"/>
  <c r="K27" i="34"/>
  <c r="K28" i="34" s="1"/>
  <c r="K28" i="35"/>
  <c r="K29" i="35" s="1"/>
  <c r="K25" i="32"/>
  <c r="K26" i="32" s="1"/>
  <c r="D26" i="33"/>
  <c r="D27" i="33" s="1"/>
  <c r="F16" i="32"/>
  <c r="F17" i="32" s="1"/>
  <c r="F17" i="33"/>
  <c r="F18" i="33" s="1"/>
  <c r="M18" i="34"/>
  <c r="M19" i="34" s="1"/>
  <c r="M20" i="34" s="1"/>
  <c r="M21" i="34" s="1"/>
  <c r="D35" i="30"/>
  <c r="D36" i="30" s="1"/>
  <c r="D37" i="30" s="1"/>
  <c r="L8" i="31"/>
  <c r="M8" i="31" s="1"/>
  <c r="M17" i="33"/>
  <c r="M18" i="33" s="1"/>
  <c r="K23" i="31"/>
  <c r="K24" i="31" s="1"/>
  <c r="D25" i="32"/>
  <c r="D26" i="32" s="1"/>
  <c r="M16" i="32"/>
  <c r="M17" i="32" s="1"/>
  <c r="F20" i="34"/>
  <c r="F21" i="34" s="1"/>
  <c r="F18" i="34"/>
  <c r="F19" i="34" s="1"/>
  <c r="M19" i="35"/>
  <c r="M20" i="35" s="1"/>
  <c r="K26" i="33"/>
  <c r="K27" i="33" s="1"/>
  <c r="F19" i="35"/>
  <c r="F20" i="35" s="1"/>
  <c r="F21" i="35" s="1"/>
  <c r="F22" i="35" s="1"/>
  <c r="D28" i="35"/>
  <c r="D29" i="35" s="1"/>
  <c r="M21" i="35"/>
  <c r="M22" i="35" s="1"/>
  <c r="D34" i="35"/>
  <c r="D33" i="34"/>
  <c r="M19" i="33"/>
  <c r="M20" i="33" s="1"/>
  <c r="D32" i="33"/>
  <c r="F19" i="33"/>
  <c r="F20" i="33" s="1"/>
  <c r="M18" i="32"/>
  <c r="M19" i="32" s="1"/>
  <c r="D31" i="32"/>
  <c r="F18" i="32"/>
  <c r="F19" i="32" s="1"/>
  <c r="M14" i="31"/>
  <c r="D28" i="31"/>
  <c r="D20" i="31"/>
  <c r="C12" i="31"/>
  <c r="D34" i="31"/>
  <c r="D35" i="31" s="1"/>
  <c r="D36" i="31" s="1"/>
  <c r="E9" i="31"/>
  <c r="F9" i="31" s="1"/>
  <c r="E5" i="31"/>
  <c r="F5" i="31" s="1"/>
  <c r="E6" i="31"/>
  <c r="F6" i="31" s="1"/>
  <c r="E7" i="31"/>
  <c r="F7" i="31" s="1"/>
  <c r="C13" i="30"/>
  <c r="D29" i="30"/>
  <c r="L10" i="30"/>
  <c r="M10" i="30" s="1"/>
  <c r="L8" i="30"/>
  <c r="M8" i="30" s="1"/>
  <c r="L7" i="30"/>
  <c r="M7" i="30" s="1"/>
  <c r="L9" i="30"/>
  <c r="M9" i="30" s="1"/>
  <c r="L5" i="30"/>
  <c r="M5" i="30" s="1"/>
  <c r="J13" i="30"/>
  <c r="K21" i="30"/>
  <c r="K22" i="30" s="1"/>
  <c r="K23" i="30" s="1"/>
  <c r="K24" i="30" s="1"/>
  <c r="K25" i="30" s="1"/>
  <c r="E6" i="30"/>
  <c r="F6" i="30" s="1"/>
  <c r="E8" i="30"/>
  <c r="F8" i="30" s="1"/>
  <c r="E9" i="30"/>
  <c r="F9" i="30" s="1"/>
  <c r="D21" i="30"/>
  <c r="D22" i="30" s="1"/>
  <c r="D23" i="30" s="1"/>
  <c r="D24" i="30" s="1"/>
  <c r="D25" i="30" s="1"/>
  <c r="D32" i="30" s="1"/>
  <c r="E10" i="30"/>
  <c r="F10" i="30" s="1"/>
  <c r="E5" i="30"/>
  <c r="F5" i="30" s="1"/>
  <c r="E7" i="30"/>
  <c r="F7" i="30" s="1"/>
  <c r="D56" i="45" l="1"/>
  <c r="D57" i="45" s="1"/>
  <c r="D58" i="45" s="1"/>
  <c r="D60" i="45"/>
  <c r="D61" i="45" s="1"/>
  <c r="D62" i="45" s="1"/>
  <c r="D63" i="45" s="1"/>
  <c r="D54" i="45"/>
  <c r="D55" i="44"/>
  <c r="D56" i="44" s="1"/>
  <c r="D57" i="44" s="1"/>
  <c r="D59" i="44"/>
  <c r="D60" i="44" s="1"/>
  <c r="D61" i="44" s="1"/>
  <c r="D62" i="44" s="1"/>
  <c r="D53" i="44"/>
  <c r="D54" i="43"/>
  <c r="D55" i="43" s="1"/>
  <c r="D56" i="43" s="1"/>
  <c r="D58" i="43"/>
  <c r="D59" i="43" s="1"/>
  <c r="D60" i="43" s="1"/>
  <c r="D61" i="43" s="1"/>
  <c r="D52" i="43"/>
  <c r="D51" i="42"/>
  <c r="D52" i="41"/>
  <c r="D53" i="41" s="1"/>
  <c r="D54" i="41" s="1"/>
  <c r="D56" i="41"/>
  <c r="D57" i="41" s="1"/>
  <c r="D58" i="41" s="1"/>
  <c r="D59" i="41" s="1"/>
  <c r="D50" i="41"/>
  <c r="D42" i="39"/>
  <c r="D46" i="39" s="1"/>
  <c r="D47" i="39" s="1"/>
  <c r="D49" i="38"/>
  <c r="D50" i="38" s="1"/>
  <c r="D51" i="38" s="1"/>
  <c r="D53" i="38"/>
  <c r="D54" i="38" s="1"/>
  <c r="D55" i="38" s="1"/>
  <c r="D56" i="38" s="1"/>
  <c r="D47" i="38"/>
  <c r="D38" i="37"/>
  <c r="D40" i="37" s="1"/>
  <c r="D44" i="37" s="1"/>
  <c r="D45" i="37" s="1"/>
  <c r="D32" i="37"/>
  <c r="K29" i="36"/>
  <c r="K30" i="36" s="1"/>
  <c r="F22" i="36"/>
  <c r="F23" i="36" s="1"/>
  <c r="D35" i="36"/>
  <c r="D28" i="36"/>
  <c r="D30" i="36" s="1"/>
  <c r="D35" i="33"/>
  <c r="D36" i="33" s="1"/>
  <c r="D40" i="33" s="1"/>
  <c r="D41" i="33" s="1"/>
  <c r="K28" i="33"/>
  <c r="D36" i="34"/>
  <c r="K29" i="34"/>
  <c r="D33" i="32"/>
  <c r="D27" i="32"/>
  <c r="D36" i="35"/>
  <c r="D30" i="35"/>
  <c r="D32" i="31"/>
  <c r="K25" i="31"/>
  <c r="K27" i="32"/>
  <c r="D34" i="32"/>
  <c r="D37" i="35"/>
  <c r="K30" i="35"/>
  <c r="D34" i="33"/>
  <c r="D28" i="33"/>
  <c r="D29" i="34"/>
  <c r="D35" i="34"/>
  <c r="D37" i="34" s="1"/>
  <c r="D41" i="34" s="1"/>
  <c r="D42" i="34" s="1"/>
  <c r="D45" i="34" s="1"/>
  <c r="D46" i="34" s="1"/>
  <c r="D47" i="34" s="1"/>
  <c r="D30" i="30"/>
  <c r="M16" i="31"/>
  <c r="M17" i="31" s="1"/>
  <c r="M15" i="31"/>
  <c r="D21" i="31"/>
  <c r="D22" i="31" s="1"/>
  <c r="D38" i="35"/>
  <c r="D42" i="35" s="1"/>
  <c r="D43" i="35" s="1"/>
  <c r="D35" i="32"/>
  <c r="D39" i="32" s="1"/>
  <c r="D40" i="32" s="1"/>
  <c r="D29" i="31"/>
  <c r="F14" i="31"/>
  <c r="K26" i="30"/>
  <c r="D33" i="30"/>
  <c r="D34" i="30" s="1"/>
  <c r="D38" i="30" s="1"/>
  <c r="M15" i="30"/>
  <c r="M16" i="30" s="1"/>
  <c r="M17" i="30" s="1"/>
  <c r="M18" i="30" s="1"/>
  <c r="F15" i="30"/>
  <c r="F16" i="30" s="1"/>
  <c r="F17" i="30" s="1"/>
  <c r="F18" i="30" s="1"/>
  <c r="D26" i="30"/>
  <c r="D50" i="39" l="1"/>
  <c r="D51" i="39" s="1"/>
  <c r="D52" i="39" s="1"/>
  <c r="D54" i="39"/>
  <c r="D55" i="39" s="1"/>
  <c r="D56" i="39" s="1"/>
  <c r="D57" i="39" s="1"/>
  <c r="D48" i="39"/>
  <c r="D46" i="37"/>
  <c r="D48" i="37"/>
  <c r="D49" i="37" s="1"/>
  <c r="D50" i="37" s="1"/>
  <c r="D52" i="37"/>
  <c r="D53" i="37" s="1"/>
  <c r="D54" i="37" s="1"/>
  <c r="D55" i="37" s="1"/>
  <c r="K31" i="36"/>
  <c r="D38" i="36"/>
  <c r="D31" i="36"/>
  <c r="D37" i="36"/>
  <c r="D23" i="31"/>
  <c r="D24" i="31" s="1"/>
  <c r="F15" i="31"/>
  <c r="F16" i="31" s="1"/>
  <c r="F17" i="31" s="1"/>
  <c r="D50" i="35"/>
  <c r="D51" i="35" s="1"/>
  <c r="D52" i="35" s="1"/>
  <c r="D53" i="35" s="1"/>
  <c r="D44" i="35"/>
  <c r="D46" i="35"/>
  <c r="D47" i="35" s="1"/>
  <c r="D48" i="35" s="1"/>
  <c r="D49" i="34"/>
  <c r="D50" i="34" s="1"/>
  <c r="D51" i="34" s="1"/>
  <c r="D52" i="34" s="1"/>
  <c r="D43" i="34"/>
  <c r="D48" i="33"/>
  <c r="D49" i="33" s="1"/>
  <c r="D50" i="33" s="1"/>
  <c r="D51" i="33" s="1"/>
  <c r="D42" i="33"/>
  <c r="D44" i="33"/>
  <c r="D45" i="33" s="1"/>
  <c r="D46" i="33" s="1"/>
  <c r="D47" i="32"/>
  <c r="D48" i="32" s="1"/>
  <c r="D49" i="32" s="1"/>
  <c r="D50" i="32" s="1"/>
  <c r="D41" i="32"/>
  <c r="D43" i="32"/>
  <c r="D44" i="32" s="1"/>
  <c r="D45" i="32" s="1"/>
  <c r="D39" i="30"/>
  <c r="D39" i="36" l="1"/>
  <c r="D43" i="36" s="1"/>
  <c r="D44" i="36" s="1"/>
  <c r="D47" i="36" s="1"/>
  <c r="D48" i="36" s="1"/>
  <c r="D49" i="36" s="1"/>
  <c r="D45" i="36"/>
  <c r="D31" i="31"/>
  <c r="D33" i="31" s="1"/>
  <c r="D37" i="31" s="1"/>
  <c r="D38" i="31" s="1"/>
  <c r="D25" i="31"/>
  <c r="D42" i="30"/>
  <c r="D43" i="30" s="1"/>
  <c r="D44" i="30" s="1"/>
  <c r="D46" i="30"/>
  <c r="D47" i="30" s="1"/>
  <c r="D48" i="30" s="1"/>
  <c r="D49" i="30" s="1"/>
  <c r="D40" i="30"/>
  <c r="D51" i="36" l="1"/>
  <c r="D52" i="36" s="1"/>
  <c r="D53" i="36" s="1"/>
  <c r="D54" i="36" s="1"/>
  <c r="D39" i="31"/>
  <c r="D45" i="31"/>
  <c r="D46" i="31" s="1"/>
  <c r="D47" i="31" s="1"/>
  <c r="D48" i="31" s="1"/>
  <c r="D41" i="31"/>
  <c r="D42" i="31" s="1"/>
  <c r="D43" i="31" s="1"/>
</calcChain>
</file>

<file path=xl/sharedStrings.xml><?xml version="1.0" encoding="utf-8"?>
<sst xmlns="http://schemas.openxmlformats.org/spreadsheetml/2006/main" count="1408" uniqueCount="91">
  <si>
    <t>#1</t>
    <phoneticPr fontId="2"/>
  </si>
  <si>
    <t>#2</t>
    <phoneticPr fontId="2"/>
  </si>
  <si>
    <t>#3</t>
    <phoneticPr fontId="2"/>
  </si>
  <si>
    <t>#4</t>
    <phoneticPr fontId="2"/>
  </si>
  <si>
    <t>#5</t>
    <phoneticPr fontId="2"/>
  </si>
  <si>
    <t>実測値</t>
    <rPh sb="0" eb="3">
      <t>ジッソクチ</t>
    </rPh>
    <phoneticPr fontId="2"/>
  </si>
  <si>
    <t>計算値</t>
    <rPh sb="0" eb="3">
      <t>ケイサンチ</t>
    </rPh>
    <phoneticPr fontId="2"/>
  </si>
  <si>
    <t>(logCi)^2</t>
    <phoneticPr fontId="2"/>
  </si>
  <si>
    <t>logCi</t>
    <phoneticPr fontId="2"/>
  </si>
  <si>
    <t>Ci</t>
    <phoneticPr fontId="2"/>
  </si>
  <si>
    <t>Σ(logCi)^2</t>
    <phoneticPr fontId="2"/>
  </si>
  <si>
    <t>#6</t>
    <phoneticPr fontId="2"/>
  </si>
  <si>
    <t>青枠に測定値を入れてください</t>
    <rPh sb="0" eb="1">
      <t>アオ</t>
    </rPh>
    <rPh sb="1" eb="2">
      <t>ワク</t>
    </rPh>
    <rPh sb="3" eb="6">
      <t>ソクテイチ</t>
    </rPh>
    <rPh sb="7" eb="8">
      <t>イ</t>
    </rPh>
    <phoneticPr fontId="2"/>
  </si>
  <si>
    <t>σ1=10^logσ1</t>
    <phoneticPr fontId="2"/>
  </si>
  <si>
    <t>M1=10^logM</t>
    <phoneticPr fontId="2"/>
  </si>
  <si>
    <t>logCi-logM1</t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</si>
  <si>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Σ</t>
    </r>
    <r>
      <rPr>
        <sz val="11"/>
        <rFont val="ＭＳ Ｐゴシック"/>
        <family val="3"/>
        <charset val="128"/>
        <scheme val="minor"/>
      </rPr>
      <t>(logCi-logM1)^2</t>
    </r>
    <phoneticPr fontId="2"/>
  </si>
  <si>
    <t>loｇσ1=√｛(logCi-logM1)^2/(n-1)｝</t>
    <phoneticPr fontId="2"/>
  </si>
  <si>
    <t>σ=10^logσ</t>
    <phoneticPr fontId="2"/>
  </si>
  <si>
    <t>logEA1=logM+1.645logσ</t>
    <phoneticPr fontId="2"/>
  </si>
  <si>
    <t>(logCi-logM1)^2</t>
    <phoneticPr fontId="2"/>
  </si>
  <si>
    <r>
      <t>Σ(logCi-logM1)^2/</t>
    </r>
    <r>
      <rPr>
        <b/>
        <sz val="11"/>
        <color rgb="FFFF0000"/>
        <rFont val="ＭＳ Ｐゴシック"/>
        <family val="3"/>
        <charset val="128"/>
        <scheme val="minor"/>
      </rPr>
      <t>(n-1)</t>
    </r>
    <phoneticPr fontId="2"/>
  </si>
  <si>
    <t>EA2=10^logEA2</t>
    <phoneticPr fontId="2"/>
  </si>
  <si>
    <t>1日目</t>
    <rPh sb="1" eb="3">
      <t>ニチメ</t>
    </rPh>
    <phoneticPr fontId="2"/>
  </si>
  <si>
    <t>2日目</t>
    <rPh sb="1" eb="3">
      <t>ニチメ</t>
    </rPh>
    <phoneticPr fontId="2"/>
  </si>
  <si>
    <r>
      <t>logM1=(</t>
    </r>
    <r>
      <rPr>
        <b/>
        <sz val="11"/>
        <color rgb="FFFF0000"/>
        <rFont val="ＭＳ Ｐゴシック"/>
        <family val="3"/>
        <charset val="128"/>
        <scheme val="minor"/>
      </rPr>
      <t>Σ</t>
    </r>
    <r>
      <rPr>
        <sz val="11"/>
        <color theme="1"/>
        <rFont val="ＭＳ Ｐゴシック"/>
        <family val="2"/>
        <charset val="128"/>
        <scheme val="minor"/>
      </rPr>
      <t>logCi)/</t>
    </r>
    <r>
      <rPr>
        <b/>
        <sz val="11"/>
        <color rgb="FFFF0000"/>
        <rFont val="ＭＳ Ｐゴシック"/>
        <family val="3"/>
        <charset val="128"/>
        <scheme val="minor"/>
      </rPr>
      <t>n</t>
    </r>
    <phoneticPr fontId="2"/>
  </si>
  <si>
    <r>
      <t>logM2=(</t>
    </r>
    <r>
      <rPr>
        <b/>
        <sz val="11"/>
        <color rgb="FFFF0000"/>
        <rFont val="ＭＳ Ｐゴシック"/>
        <family val="3"/>
        <charset val="128"/>
        <scheme val="minor"/>
      </rPr>
      <t>Σ</t>
    </r>
    <r>
      <rPr>
        <sz val="11"/>
        <color theme="1"/>
        <rFont val="ＭＳ Ｐゴシック"/>
        <family val="2"/>
        <charset val="128"/>
        <scheme val="minor"/>
      </rPr>
      <t>logCi)/</t>
    </r>
    <r>
      <rPr>
        <b/>
        <sz val="11"/>
        <color rgb="FFFF0000"/>
        <rFont val="ＭＳ Ｐゴシック"/>
        <family val="3"/>
        <charset val="128"/>
        <scheme val="minor"/>
      </rPr>
      <t>n</t>
    </r>
    <phoneticPr fontId="2"/>
  </si>
  <si>
    <t>M2=10^logM</t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</si>
  <si>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Σ</t>
    </r>
    <r>
      <rPr>
        <sz val="11"/>
        <rFont val="ＭＳ Ｐゴシック"/>
        <family val="3"/>
        <charset val="128"/>
        <scheme val="minor"/>
      </rPr>
      <t>(logCi-logM2)^2</t>
    </r>
    <phoneticPr fontId="2"/>
  </si>
  <si>
    <r>
      <t>Σ(logCi-logM2)^2/</t>
    </r>
    <r>
      <rPr>
        <b/>
        <sz val="11"/>
        <color rgb="FFFF0000"/>
        <rFont val="ＭＳ Ｐゴシック"/>
        <family val="3"/>
        <charset val="128"/>
        <scheme val="minor"/>
      </rPr>
      <t>(n-1)</t>
    </r>
    <phoneticPr fontId="2"/>
  </si>
  <si>
    <t>σ2=10^logσ1</t>
    <phoneticPr fontId="2"/>
  </si>
  <si>
    <t>logσ2=√[{Σ(logCi)^2-n(logM2)^2}/(n-1)]</t>
    <phoneticPr fontId="2"/>
  </si>
  <si>
    <r>
      <t>{Σ(logCi)^2-n(logM2)^2}/(</t>
    </r>
    <r>
      <rPr>
        <b/>
        <sz val="11"/>
        <color rgb="FFFF0000"/>
        <rFont val="ＭＳ Ｐゴシック"/>
        <family val="3"/>
        <charset val="128"/>
        <scheme val="minor"/>
      </rPr>
      <t>n-1</t>
    </r>
    <r>
      <rPr>
        <sz val="11"/>
        <color theme="1"/>
        <rFont val="ＭＳ Ｐゴシック"/>
        <family val="2"/>
        <charset val="128"/>
        <scheme val="minor"/>
      </rPr>
      <t>)</t>
    </r>
    <phoneticPr fontId="2"/>
  </si>
  <si>
    <t>Σ(logCi)^2-n(logM2)^2</t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</si>
  <si>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(logM2)^2</t>
    </r>
    <phoneticPr fontId="2"/>
  </si>
  <si>
    <t>(logM2)^2</t>
    <phoneticPr fontId="2"/>
  </si>
  <si>
    <t>(logM1)^2</t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</si>
  <si>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n</t>
    </r>
    <r>
      <rPr>
        <sz val="11"/>
        <color theme="1"/>
        <rFont val="ＭＳ Ｐゴシック"/>
        <family val="2"/>
        <charset val="128"/>
        <scheme val="minor"/>
      </rPr>
      <t>(logM1)^2</t>
    </r>
    <phoneticPr fontId="2"/>
  </si>
  <si>
    <t>Σ(logCi)^2-n(logM1)^2</t>
    <phoneticPr fontId="2"/>
  </si>
  <si>
    <r>
      <t>{Σ(logCi)^2-n(logM1)^2}/(</t>
    </r>
    <r>
      <rPr>
        <b/>
        <sz val="11"/>
        <color rgb="FFFF0000"/>
        <rFont val="ＭＳ Ｐゴシック"/>
        <family val="3"/>
        <charset val="128"/>
        <scheme val="minor"/>
      </rPr>
      <t>n-1</t>
    </r>
    <r>
      <rPr>
        <sz val="11"/>
        <color theme="1"/>
        <rFont val="ＭＳ Ｐゴシック"/>
        <family val="2"/>
        <charset val="128"/>
        <scheme val="minor"/>
      </rPr>
      <t>)</t>
    </r>
    <phoneticPr fontId="2"/>
  </si>
  <si>
    <t>logσ1=√[{Σ(logCi)^2-n(logM1)^2}/(n-1)]</t>
    <phoneticPr fontId="2"/>
  </si>
  <si>
    <t>σ2=10^logσ2</t>
    <phoneticPr fontId="2"/>
  </si>
  <si>
    <t>logCi-logM2</t>
    <phoneticPr fontId="2"/>
  </si>
  <si>
    <t>(logCi-logM2)^2</t>
    <phoneticPr fontId="2"/>
  </si>
  <si>
    <t>logM=(logM1+logM2)/2</t>
    <phoneticPr fontId="2"/>
  </si>
  <si>
    <t>M=10^logM</t>
    <phoneticPr fontId="2"/>
  </si>
  <si>
    <t>log^2σ1</t>
  </si>
  <si>
    <t>log^2σ2</t>
  </si>
  <si>
    <t>(log^2σ1+log^2σ2)/2</t>
  </si>
  <si>
    <t>logσ=√[(log^2σ1+log^2σ2)/2 + {(logM1-logM2)^2}/2]</t>
    <phoneticPr fontId="2"/>
  </si>
  <si>
    <t>logM1-logM2</t>
    <phoneticPr fontId="2"/>
  </si>
  <si>
    <t>(logM1-logM2)^2</t>
  </si>
  <si>
    <t>{(logM1-logM2)^2}/2</t>
  </si>
  <si>
    <t>loｇσ2=√｛(logCi-logM2)^2/(n-1)｝</t>
    <phoneticPr fontId="2"/>
  </si>
  <si>
    <t>(log^2σ1+log^2σ2)/2 + {(logM1-logM2)^2}/2</t>
    <phoneticPr fontId="2"/>
  </si>
  <si>
    <t>1.645logσ</t>
  </si>
  <si>
    <t>EA1＝10^logEA1</t>
    <phoneticPr fontId="2"/>
  </si>
  <si>
    <t>log＾2σ</t>
  </si>
  <si>
    <t>1.151log＾2σ</t>
    <phoneticPr fontId="2"/>
  </si>
  <si>
    <t>logEA2=logM+1.151log＾2σ</t>
    <phoneticPr fontId="2"/>
  </si>
  <si>
    <t>緑枠に結果が出ます</t>
    <rPh sb="0" eb="1">
      <t>ミドリ</t>
    </rPh>
    <rPh sb="1" eb="2">
      <t>ワク</t>
    </rPh>
    <rPh sb="3" eb="5">
      <t>ケッカ</t>
    </rPh>
    <rPh sb="6" eb="7">
      <t>デ</t>
    </rPh>
    <phoneticPr fontId="2"/>
  </si>
  <si>
    <t>#7</t>
    <phoneticPr fontId="2"/>
  </si>
  <si>
    <t>#8</t>
    <phoneticPr fontId="2"/>
  </si>
  <si>
    <t>#9</t>
    <phoneticPr fontId="2"/>
  </si>
  <si>
    <t>#10</t>
    <phoneticPr fontId="2"/>
  </si>
  <si>
    <t>作業環境測定、2日、5点測定時、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</si>
  <si>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作業環境測定、2日、6点測定時、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</si>
  <si>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作業環境測定、2日、7点測定時、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</si>
  <si>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作業環境測定、2日、8点測定時、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</si>
  <si>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作業環境測定、2日、9点測定時、</t>
    <rPh sb="0" eb="2">
      <t>サギョウ</t>
    </rPh>
    <rPh sb="2" eb="4">
      <t>カンキョウ</t>
    </rPh>
    <rPh sb="4" eb="6">
      <t>ソクテイ</t>
    </rPh>
    <rPh sb="8" eb="9">
      <t>ニチ</t>
    </rPh>
    <rPh sb="11" eb="12">
      <t>テン</t>
    </rPh>
    <rPh sb="12" eb="14">
      <t>ソクテイ</t>
    </rPh>
    <rPh sb="14" eb="15">
      <t>ジ</t>
    </rPh>
    <phoneticPr fontId="2"/>
  </si>
  <si>
    <t>作業環境測定、2日、10点測定時、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</si>
  <si>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作業環境測定、2日、11点測定時、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</si>
  <si>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#11</t>
  </si>
  <si>
    <t>作業環境測定、2日、12点測定時、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</si>
  <si>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#12</t>
  </si>
  <si>
    <t>作業環境測定、2日、13点測定時、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</si>
  <si>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#13</t>
  </si>
  <si>
    <t>作業環境測定、2日、14点測定時、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</si>
  <si>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#14</t>
  </si>
  <si>
    <t>作業環境測定、2日、15点測定時、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</si>
  <si>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#15</t>
  </si>
  <si>
    <t>作業環境測定、2日、16点測定時、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</si>
  <si>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#16</t>
  </si>
  <si>
    <t>作業環境測定、2日、17点測定時、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</si>
  <si>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#17</t>
  </si>
  <si>
    <t>作業環境測定、2日、18点測定時、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</si>
  <si>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#18</t>
  </si>
  <si>
    <t>作業環境測定、2日、19点測定時、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</si>
  <si>
    <t>#19</t>
  </si>
  <si>
    <t>#20</t>
  </si>
  <si>
    <t>作業環境測定、2日、20点測定時、</t>
    <rPh sb="0" eb="2">
      <t>サギョウ</t>
    </rPh>
    <rPh sb="2" eb="4">
      <t>カンキョウ</t>
    </rPh>
    <rPh sb="4" eb="6">
      <t>ソクテイ</t>
    </rPh>
    <rPh sb="8" eb="9">
      <t>ニチ</t>
    </rPh>
    <rPh sb="12" eb="13">
      <t>テン</t>
    </rPh>
    <rPh sb="13" eb="15">
      <t>ソクテイ</t>
    </rPh>
    <rPh sb="15" eb="16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</si>
</sst>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4" fillId="3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17</xdr:row>
      <xdr:rowOff>38100</xdr:rowOff>
    </xdr:from>
    <xdr:to>
      <xdr:col>5</xdr:col>
      <xdr:colOff>200025</xdr:colOff>
      <xdr:row>23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4381500" y="31432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17</xdr:row>
      <xdr:rowOff>38100</xdr:rowOff>
    </xdr:from>
    <xdr:to>
      <xdr:col>12</xdr:col>
      <xdr:colOff>200025</xdr:colOff>
      <xdr:row>23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10163175" y="31432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26</xdr:row>
      <xdr:rowOff>38100</xdr:rowOff>
    </xdr:from>
    <xdr:to>
      <xdr:col>5</xdr:col>
      <xdr:colOff>200025</xdr:colOff>
      <xdr:row>32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434340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26</xdr:row>
      <xdr:rowOff>38100</xdr:rowOff>
    </xdr:from>
    <xdr:to>
      <xdr:col>12</xdr:col>
      <xdr:colOff>200025</xdr:colOff>
      <xdr:row>32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434340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27</xdr:row>
      <xdr:rowOff>38100</xdr:rowOff>
    </xdr:from>
    <xdr:to>
      <xdr:col>5</xdr:col>
      <xdr:colOff>200025</xdr:colOff>
      <xdr:row>33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45148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27</xdr:row>
      <xdr:rowOff>38100</xdr:rowOff>
    </xdr:from>
    <xdr:to>
      <xdr:col>12</xdr:col>
      <xdr:colOff>200025</xdr:colOff>
      <xdr:row>33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45148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28</xdr:row>
      <xdr:rowOff>38100</xdr:rowOff>
    </xdr:from>
    <xdr:to>
      <xdr:col>5</xdr:col>
      <xdr:colOff>200025</xdr:colOff>
      <xdr:row>34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468630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28</xdr:row>
      <xdr:rowOff>38100</xdr:rowOff>
    </xdr:from>
    <xdr:to>
      <xdr:col>12</xdr:col>
      <xdr:colOff>200025</xdr:colOff>
      <xdr:row>34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468630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29</xdr:row>
      <xdr:rowOff>38100</xdr:rowOff>
    </xdr:from>
    <xdr:to>
      <xdr:col>5</xdr:col>
      <xdr:colOff>200025</xdr:colOff>
      <xdr:row>35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48577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29</xdr:row>
      <xdr:rowOff>38100</xdr:rowOff>
    </xdr:from>
    <xdr:to>
      <xdr:col>12</xdr:col>
      <xdr:colOff>200025</xdr:colOff>
      <xdr:row>35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48577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30</xdr:row>
      <xdr:rowOff>38100</xdr:rowOff>
    </xdr:from>
    <xdr:to>
      <xdr:col>5</xdr:col>
      <xdr:colOff>200025</xdr:colOff>
      <xdr:row>36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502920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30</xdr:row>
      <xdr:rowOff>38100</xdr:rowOff>
    </xdr:from>
    <xdr:to>
      <xdr:col>12</xdr:col>
      <xdr:colOff>200025</xdr:colOff>
      <xdr:row>36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502920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31</xdr:row>
      <xdr:rowOff>38100</xdr:rowOff>
    </xdr:from>
    <xdr:to>
      <xdr:col>5</xdr:col>
      <xdr:colOff>200025</xdr:colOff>
      <xdr:row>37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52006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31</xdr:row>
      <xdr:rowOff>38100</xdr:rowOff>
    </xdr:from>
    <xdr:to>
      <xdr:col>12</xdr:col>
      <xdr:colOff>200025</xdr:colOff>
      <xdr:row>37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52006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32</xdr:row>
      <xdr:rowOff>38100</xdr:rowOff>
    </xdr:from>
    <xdr:to>
      <xdr:col>5</xdr:col>
      <xdr:colOff>200025</xdr:colOff>
      <xdr:row>38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537210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32</xdr:row>
      <xdr:rowOff>38100</xdr:rowOff>
    </xdr:from>
    <xdr:to>
      <xdr:col>12</xdr:col>
      <xdr:colOff>200025</xdr:colOff>
      <xdr:row>38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537210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18</xdr:row>
      <xdr:rowOff>38100</xdr:rowOff>
    </xdr:from>
    <xdr:to>
      <xdr:col>5</xdr:col>
      <xdr:colOff>200025</xdr:colOff>
      <xdr:row>24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4895850" y="31432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18</xdr:row>
      <xdr:rowOff>38100</xdr:rowOff>
    </xdr:from>
    <xdr:to>
      <xdr:col>12</xdr:col>
      <xdr:colOff>200025</xdr:colOff>
      <xdr:row>24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4895850" y="31432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19</xdr:row>
      <xdr:rowOff>38100</xdr:rowOff>
    </xdr:from>
    <xdr:to>
      <xdr:col>5</xdr:col>
      <xdr:colOff>200025</xdr:colOff>
      <xdr:row>25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4381500" y="31432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19</xdr:row>
      <xdr:rowOff>38100</xdr:rowOff>
    </xdr:from>
    <xdr:to>
      <xdr:col>12</xdr:col>
      <xdr:colOff>200025</xdr:colOff>
      <xdr:row>25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10163175" y="31432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20</xdr:row>
      <xdr:rowOff>38100</xdr:rowOff>
    </xdr:from>
    <xdr:to>
      <xdr:col>5</xdr:col>
      <xdr:colOff>200025</xdr:colOff>
      <xdr:row>26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4381500" y="331470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20</xdr:row>
      <xdr:rowOff>38100</xdr:rowOff>
    </xdr:from>
    <xdr:to>
      <xdr:col>12</xdr:col>
      <xdr:colOff>200025</xdr:colOff>
      <xdr:row>26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10163175" y="331470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21</xdr:row>
      <xdr:rowOff>38100</xdr:rowOff>
    </xdr:from>
    <xdr:to>
      <xdr:col>5</xdr:col>
      <xdr:colOff>200025</xdr:colOff>
      <xdr:row>27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4381500" y="34861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21</xdr:row>
      <xdr:rowOff>38100</xdr:rowOff>
    </xdr:from>
    <xdr:to>
      <xdr:col>12</xdr:col>
      <xdr:colOff>200025</xdr:colOff>
      <xdr:row>27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10163175" y="34861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22</xdr:row>
      <xdr:rowOff>38100</xdr:rowOff>
    </xdr:from>
    <xdr:to>
      <xdr:col>5</xdr:col>
      <xdr:colOff>200025</xdr:colOff>
      <xdr:row>28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365760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22</xdr:row>
      <xdr:rowOff>38100</xdr:rowOff>
    </xdr:from>
    <xdr:to>
      <xdr:col>12</xdr:col>
      <xdr:colOff>200025</xdr:colOff>
      <xdr:row>28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365760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23</xdr:row>
      <xdr:rowOff>38100</xdr:rowOff>
    </xdr:from>
    <xdr:to>
      <xdr:col>5</xdr:col>
      <xdr:colOff>200025</xdr:colOff>
      <xdr:row>29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38290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23</xdr:row>
      <xdr:rowOff>38100</xdr:rowOff>
    </xdr:from>
    <xdr:to>
      <xdr:col>12</xdr:col>
      <xdr:colOff>200025</xdr:colOff>
      <xdr:row>29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38290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24</xdr:row>
      <xdr:rowOff>38100</xdr:rowOff>
    </xdr:from>
    <xdr:to>
      <xdr:col>5</xdr:col>
      <xdr:colOff>200025</xdr:colOff>
      <xdr:row>30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400050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24</xdr:row>
      <xdr:rowOff>38100</xdr:rowOff>
    </xdr:from>
    <xdr:to>
      <xdr:col>12</xdr:col>
      <xdr:colOff>200025</xdr:colOff>
      <xdr:row>30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400050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25</xdr:row>
      <xdr:rowOff>38100</xdr:rowOff>
    </xdr:from>
    <xdr:to>
      <xdr:col>5</xdr:col>
      <xdr:colOff>200025</xdr:colOff>
      <xdr:row>31</xdr:row>
      <xdr:rowOff>152400</xdr:rowOff>
    </xdr:to>
    <xdr:cxnSp macro="">
      <xdr:nvCxnSpPr>
        <xdr:cNvPr id="2" name="直線矢印コネクタ 1"/>
        <xdr:cNvCxnSpPr/>
      </xdr:nvCxnSpPr>
      <xdr:spPr>
        <a:xfrm flipH="1">
          <a:off x="3990975" y="4171950"/>
          <a:ext cx="904875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114300</xdr:colOff>
      <xdr:row>25</xdr:row>
      <xdr:rowOff>38100</xdr:rowOff>
    </xdr:from>
    <xdr:to>
      <xdr:col>12</xdr:col>
      <xdr:colOff>200025</xdr:colOff>
      <xdr:row>31</xdr:row>
      <xdr:rowOff>152400</xdr:rowOff>
    </xdr:to>
    <xdr:cxnSp macro="">
      <xdr:nvCxnSpPr>
        <xdr:cNvPr id="3" name="直線矢印コネクタ 2"/>
        <xdr:cNvCxnSpPr/>
      </xdr:nvCxnSpPr>
      <xdr:spPr>
        <a:xfrm flipH="1">
          <a:off x="9772650" y="4171950"/>
          <a:ext cx="1162050" cy="1143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/>
  </sheetViews>
  <sheetFormatPr defaultRowHeight="13.5"/>
  <cols>
    <col min="1" max="1" width="17.375" customWidth="1"/>
    <col min="2" max="2" width="10.875" customWidth="1"/>
    <col min="3" max="3" width="14.87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65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C5-C11</f>
        <v>5.0158090294398106E-2</v>
      </c>
      <c r="F5" s="1">
        <f>E5^2</f>
        <v>2.5158340219809936E-3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J5-J11</f>
        <v>6.2941768944918319E-2</v>
      </c>
      <c r="M5" s="1">
        <f>L5^2</f>
        <v>3.961666277915484E-3</v>
      </c>
    </row>
    <row r="6" spans="1:13">
      <c r="A6" s="4" t="s">
        <v>1</v>
      </c>
      <c r="B6" s="2">
        <v>30</v>
      </c>
      <c r="C6" s="1">
        <f t="shared" ref="C6:C9" si="0">LOG10(B6)</f>
        <v>1.4771212547196624</v>
      </c>
      <c r="D6" s="1">
        <f t="shared" ref="D6:D9" si="1">C6^2</f>
        <v>2.1818872011445896</v>
      </c>
      <c r="E6" s="1">
        <f>C6-C11</f>
        <v>0.16555150899646764</v>
      </c>
      <c r="F6" s="1">
        <f t="shared" ref="F6:F9" si="2">E6^2</f>
        <v>2.7407302131007508E-2</v>
      </c>
      <c r="H6" s="4" t="s">
        <v>1</v>
      </c>
      <c r="I6" s="2">
        <v>21</v>
      </c>
      <c r="J6" s="1">
        <f t="shared" ref="J6:J9" si="3">LOG10(I6)</f>
        <v>1.3222192947339193</v>
      </c>
      <c r="K6" s="1">
        <f t="shared" ref="K6:K9" si="4">J6^2</f>
        <v>1.748263863366663</v>
      </c>
      <c r="L6" s="1">
        <f>J6-J11</f>
        <v>0.18104108102291283</v>
      </c>
      <c r="M6" s="1">
        <f t="shared" ref="M6:M9" si="5">L6^2</f>
        <v>3.2775873017944886E-2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C7-C11</f>
        <v>0.2199091713190604</v>
      </c>
      <c r="F7" s="1">
        <f t="shared" si="2"/>
        <v>4.8360043630235862E-2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J7-J11</f>
        <v>0.23903302800059945</v>
      </c>
      <c r="M7" s="1">
        <f t="shared" si="5"/>
        <v>5.7136788475135356E-2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C8-C11</f>
        <v>-0.16544171004495678</v>
      </c>
      <c r="F8" s="1">
        <f t="shared" si="2"/>
        <v>2.7370959422599553E-2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J8-J11</f>
        <v>-0.1869357042716816</v>
      </c>
      <c r="M8" s="1">
        <f t="shared" si="5"/>
        <v>3.4944957531549602E-2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C9-C11</f>
        <v>-0.2701770605649696</v>
      </c>
      <c r="F9" s="1">
        <f t="shared" si="2"/>
        <v>7.2995644055527248E-2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J9-J11</f>
        <v>-0.29608017369674966</v>
      </c>
      <c r="M9" s="1">
        <f t="shared" si="5"/>
        <v>8.7663469256297449E-2</v>
      </c>
    </row>
    <row r="10" spans="1:13" ht="14.25" customHeight="1">
      <c r="A10" s="4"/>
      <c r="B10" s="9"/>
      <c r="C10" s="1"/>
      <c r="D10" s="1"/>
      <c r="H10" s="4"/>
      <c r="I10" s="9"/>
      <c r="J10" s="1"/>
      <c r="K10" s="1"/>
    </row>
    <row r="11" spans="1:13">
      <c r="A11" s="5" t="s">
        <v>25</v>
      </c>
      <c r="B11" s="1"/>
      <c r="C11" s="5">
        <f>SUM(C5:C9)/5</f>
        <v>1.3115697457231947</v>
      </c>
      <c r="D11" s="1"/>
      <c r="H11" s="5" t="s">
        <v>26</v>
      </c>
      <c r="I11" s="1"/>
      <c r="J11" s="5">
        <f>SUM(J5:J9)/5</f>
        <v>1.1411782137110065</v>
      </c>
      <c r="K11" s="1"/>
    </row>
    <row r="12" spans="1:13">
      <c r="A12" s="7" t="s">
        <v>14</v>
      </c>
      <c r="B12" s="1"/>
      <c r="C12" s="7">
        <f>10^C11</f>
        <v>20.491311046919886</v>
      </c>
      <c r="D12" s="1"/>
      <c r="H12" s="7" t="s">
        <v>27</v>
      </c>
      <c r="I12" s="1"/>
      <c r="J12" s="7">
        <f>10^J11</f>
        <v>13.841342450313221</v>
      </c>
      <c r="K12" s="1"/>
    </row>
    <row r="13" spans="1:13" ht="14.25" customHeight="1">
      <c r="A13" s="4"/>
      <c r="B13" s="9"/>
      <c r="C13" s="1"/>
      <c r="D13" s="1"/>
      <c r="H13" s="4"/>
      <c r="I13" s="9"/>
      <c r="J13" s="1"/>
      <c r="K13" s="1"/>
    </row>
    <row r="14" spans="1:13">
      <c r="A14" s="10" t="s">
        <v>16</v>
      </c>
      <c r="B14" s="9"/>
      <c r="C14" s="1"/>
      <c r="D14" s="1"/>
      <c r="F14" s="5">
        <f>SUM(F5:F9)</f>
        <v>0.17864978326135117</v>
      </c>
      <c r="H14" s="10" t="s">
        <v>28</v>
      </c>
      <c r="I14" s="9"/>
      <c r="J14" s="1"/>
      <c r="K14" s="1"/>
      <c r="M14" s="5">
        <f>SUM(M5:M9)</f>
        <v>0.21648275455884278</v>
      </c>
    </row>
    <row r="15" spans="1:13">
      <c r="A15" s="10" t="s">
        <v>21</v>
      </c>
      <c r="B15" s="9"/>
      <c r="C15" s="1"/>
      <c r="D15" s="1"/>
      <c r="F15" s="5">
        <f>F14/4</f>
        <v>4.4662445815337792E-2</v>
      </c>
      <c r="H15" s="10" t="s">
        <v>29</v>
      </c>
      <c r="I15" s="9"/>
      <c r="J15" s="1"/>
      <c r="K15" s="1"/>
      <c r="M15" s="5">
        <f>M14/4</f>
        <v>5.4120688639710694E-2</v>
      </c>
    </row>
    <row r="16" spans="1:13">
      <c r="A16" s="11" t="s">
        <v>17</v>
      </c>
      <c r="B16" s="9"/>
      <c r="C16" s="1"/>
      <c r="D16" s="1"/>
      <c r="F16" s="1">
        <f>F15^0.5</f>
        <v>0.21133491385792788</v>
      </c>
      <c r="H16" s="11" t="s">
        <v>53</v>
      </c>
      <c r="I16" s="9"/>
      <c r="J16" s="1"/>
      <c r="K16" s="1"/>
      <c r="M16" s="1">
        <f>M15^0.5</f>
        <v>0.23263853644594373</v>
      </c>
    </row>
    <row r="17" spans="1:13">
      <c r="A17" s="12" t="s">
        <v>13</v>
      </c>
      <c r="B17" s="9"/>
      <c r="C17" s="1"/>
      <c r="D17" s="1"/>
      <c r="F17" s="7">
        <f>10^F16</f>
        <v>1.6268028098561449</v>
      </c>
      <c r="H17" s="12" t="s">
        <v>30</v>
      </c>
      <c r="I17" s="9"/>
      <c r="J17" s="1"/>
      <c r="K17" s="1"/>
      <c r="M17" s="7">
        <f>10^M16</f>
        <v>1.7085926604527981</v>
      </c>
    </row>
    <row r="18" spans="1:13">
      <c r="A18" s="1"/>
      <c r="B18" s="1"/>
      <c r="C18" s="1"/>
      <c r="D18" s="1"/>
      <c r="H18" s="1"/>
      <c r="I18" s="1"/>
      <c r="J18" s="1"/>
      <c r="K18" s="1"/>
    </row>
    <row r="19" spans="1:13">
      <c r="A19" s="5" t="s">
        <v>10</v>
      </c>
      <c r="B19" s="1"/>
      <c r="C19" s="1"/>
      <c r="D19" s="5">
        <f>SUM(D5:D9)</f>
        <v>8.7797257727433777</v>
      </c>
      <c r="H19" s="5" t="s">
        <v>10</v>
      </c>
      <c r="I19" s="1"/>
      <c r="J19" s="1"/>
      <c r="K19" s="5">
        <f>SUM(K5:K9)</f>
        <v>6.7279213318020599</v>
      </c>
    </row>
    <row r="20" spans="1:13">
      <c r="A20" s="1" t="s">
        <v>36</v>
      </c>
      <c r="B20" s="1"/>
      <c r="C20" s="1"/>
      <c r="D20" s="1">
        <f>(C11)^2</f>
        <v>1.7202151978964058</v>
      </c>
      <c r="H20" s="1" t="s">
        <v>35</v>
      </c>
      <c r="I20" s="1"/>
      <c r="J20" s="1"/>
      <c r="K20" s="1">
        <f>(J11)^2</f>
        <v>1.3022877154486436</v>
      </c>
    </row>
    <row r="21" spans="1:13">
      <c r="A21" s="6" t="s">
        <v>37</v>
      </c>
      <c r="B21" s="1"/>
      <c r="C21" s="1"/>
      <c r="D21" s="5">
        <f>D20*5</f>
        <v>8.6010759894820286</v>
      </c>
      <c r="H21" s="6" t="s">
        <v>34</v>
      </c>
      <c r="I21" s="1"/>
      <c r="J21" s="1"/>
      <c r="K21" s="5">
        <f>K20*5</f>
        <v>6.5114385772432186</v>
      </c>
    </row>
    <row r="22" spans="1:13">
      <c r="A22" s="1" t="s">
        <v>38</v>
      </c>
      <c r="B22" s="1"/>
      <c r="C22" s="1"/>
      <c r="D22" s="1">
        <f>D19-D21</f>
        <v>0.17864978326134917</v>
      </c>
      <c r="H22" s="1" t="s">
        <v>33</v>
      </c>
      <c r="I22" s="1"/>
      <c r="J22" s="1"/>
      <c r="K22" s="1">
        <f>K19-K21</f>
        <v>0.21648275455884125</v>
      </c>
    </row>
    <row r="23" spans="1:13">
      <c r="A23" s="5" t="s">
        <v>39</v>
      </c>
      <c r="B23" s="1"/>
      <c r="C23" s="1"/>
      <c r="D23" s="5">
        <f>D22/4</f>
        <v>4.4662445815337293E-2</v>
      </c>
      <c r="H23" s="5" t="s">
        <v>32</v>
      </c>
      <c r="I23" s="1"/>
      <c r="J23" s="1"/>
      <c r="K23" s="5">
        <f>K22/4</f>
        <v>5.4120688639710313E-2</v>
      </c>
    </row>
    <row r="24" spans="1:13">
      <c r="A24" s="1" t="s">
        <v>40</v>
      </c>
      <c r="B24" s="1"/>
      <c r="C24" s="1"/>
      <c r="D24" s="1">
        <f>D23^0.5</f>
        <v>0.21133491385792669</v>
      </c>
      <c r="H24" s="1" t="s">
        <v>31</v>
      </c>
      <c r="I24" s="1"/>
      <c r="J24" s="1"/>
      <c r="K24" s="1">
        <f>K23^0.5</f>
        <v>0.23263853644594293</v>
      </c>
    </row>
    <row r="25" spans="1:13">
      <c r="A25" s="7" t="s">
        <v>13</v>
      </c>
      <c r="B25" s="1"/>
      <c r="C25" s="1"/>
      <c r="D25" s="7">
        <f>10^D24</f>
        <v>1.6268028098561405</v>
      </c>
      <c r="H25" s="7" t="s">
        <v>41</v>
      </c>
      <c r="I25" s="1"/>
      <c r="J25" s="1"/>
      <c r="K25" s="7">
        <f>10^K24</f>
        <v>1.708592660452795</v>
      </c>
    </row>
    <row r="26" spans="1:13">
      <c r="A26" s="1"/>
      <c r="B26" s="1"/>
      <c r="C26" s="1"/>
      <c r="D26" s="1"/>
    </row>
    <row r="28" spans="1:13">
      <c r="A28" s="1" t="s">
        <v>44</v>
      </c>
      <c r="B28" s="1"/>
      <c r="C28" s="1"/>
      <c r="D28" s="1">
        <f>(C11+J11)/2</f>
        <v>1.2263739797171005</v>
      </c>
    </row>
    <row r="29" spans="1:13">
      <c r="A29" s="7" t="s">
        <v>45</v>
      </c>
      <c r="B29" s="1"/>
      <c r="C29" s="1"/>
      <c r="D29" s="7">
        <f>10^D28</f>
        <v>16.841236696166476</v>
      </c>
    </row>
    <row r="30" spans="1:13">
      <c r="A30" s="1"/>
      <c r="B30" s="1"/>
      <c r="C30" s="1"/>
      <c r="D30" s="1"/>
    </row>
    <row r="31" spans="1:13">
      <c r="A31" s="1" t="s">
        <v>46</v>
      </c>
      <c r="B31" s="1"/>
      <c r="C31" s="1"/>
      <c r="D31" s="1">
        <f>D24^2</f>
        <v>4.4662445815337293E-2</v>
      </c>
    </row>
    <row r="32" spans="1:13">
      <c r="A32" s="1" t="s">
        <v>47</v>
      </c>
      <c r="B32" s="1"/>
      <c r="C32" s="1"/>
      <c r="D32" s="1">
        <f>K24^2</f>
        <v>5.412068863971032E-2</v>
      </c>
    </row>
    <row r="33" spans="1:4">
      <c r="A33" s="1" t="s">
        <v>48</v>
      </c>
      <c r="B33" s="1"/>
      <c r="C33" s="1"/>
      <c r="D33" s="1">
        <f>(D31+D32)/2</f>
        <v>4.9391567227523803E-2</v>
      </c>
    </row>
    <row r="34" spans="1:4">
      <c r="A34" s="1" t="s">
        <v>50</v>
      </c>
      <c r="B34" s="1"/>
      <c r="C34" s="1"/>
      <c r="D34" s="1">
        <f>C11-J11</f>
        <v>0.17039153201218826</v>
      </c>
    </row>
    <row r="35" spans="1:4">
      <c r="A35" s="1" t="s">
        <v>51</v>
      </c>
      <c r="B35" s="1"/>
      <c r="C35" s="1"/>
      <c r="D35" s="1">
        <f>D34^2</f>
        <v>2.9033274181460577E-2</v>
      </c>
    </row>
    <row r="36" spans="1:4">
      <c r="A36" s="1" t="s">
        <v>52</v>
      </c>
      <c r="B36" s="1"/>
      <c r="C36" s="1"/>
      <c r="D36" s="1">
        <f>D35/2</f>
        <v>1.4516637090730289E-2</v>
      </c>
    </row>
    <row r="37" spans="1:4">
      <c r="A37" s="1" t="s">
        <v>54</v>
      </c>
      <c r="B37" s="1"/>
      <c r="C37" s="1"/>
      <c r="D37" s="1">
        <f>D33+D36</f>
        <v>6.3908204318254086E-2</v>
      </c>
    </row>
    <row r="38" spans="1:4">
      <c r="A38" s="1" t="s">
        <v>49</v>
      </c>
      <c r="B38" s="1"/>
      <c r="C38" s="1"/>
      <c r="D38" s="1">
        <f>D37^0.5</f>
        <v>0.25280072056514019</v>
      </c>
    </row>
    <row r="39" spans="1:4">
      <c r="A39" s="7" t="s">
        <v>18</v>
      </c>
      <c r="B39" s="1"/>
      <c r="C39" s="1"/>
      <c r="D39" s="7">
        <f>10^D38</f>
        <v>1.7897844089497623</v>
      </c>
    </row>
    <row r="40" spans="1:4">
      <c r="A40" s="1"/>
      <c r="B40" s="1"/>
      <c r="C40" s="1"/>
      <c r="D40" s="1"/>
    </row>
    <row r="41" spans="1:4">
      <c r="A41" s="1" t="s">
        <v>55</v>
      </c>
      <c r="B41" s="1"/>
      <c r="C41" s="1"/>
      <c r="D41" s="1">
        <f>D38*1.645</f>
        <v>0.4158571853296556</v>
      </c>
    </row>
    <row r="42" spans="1:4">
      <c r="A42" s="1" t="s">
        <v>19</v>
      </c>
      <c r="B42" s="1"/>
      <c r="C42" s="1"/>
      <c r="D42" s="1">
        <f>D28+D41</f>
        <v>1.642231165046756</v>
      </c>
    </row>
    <row r="43" spans="1:4">
      <c r="A43" s="7" t="s">
        <v>56</v>
      </c>
      <c r="B43" s="1"/>
      <c r="C43" s="1"/>
      <c r="D43" s="7">
        <f>10^D42</f>
        <v>43.876417979588979</v>
      </c>
    </row>
    <row r="44" spans="1:4">
      <c r="A44" s="1"/>
      <c r="B44" s="1"/>
      <c r="C44" s="1"/>
      <c r="D44" s="1"/>
    </row>
    <row r="45" spans="1:4">
      <c r="A45" s="1" t="s">
        <v>57</v>
      </c>
      <c r="B45" s="1"/>
      <c r="C45" s="1"/>
      <c r="D45" s="1">
        <f>D38^2</f>
        <v>6.39082043182541E-2</v>
      </c>
    </row>
    <row r="46" spans="1:4">
      <c r="A46" s="1" t="s">
        <v>58</v>
      </c>
      <c r="B46" s="1"/>
      <c r="C46" s="1"/>
      <c r="D46" s="1">
        <f>D45*1.151</f>
        <v>7.3558343170310472E-2</v>
      </c>
    </row>
    <row r="47" spans="1:4">
      <c r="A47" s="1" t="s">
        <v>59</v>
      </c>
      <c r="B47" s="1"/>
      <c r="C47" s="1"/>
      <c r="D47" s="1">
        <f>D28+D46</f>
        <v>1.2999323228874109</v>
      </c>
    </row>
    <row r="48" spans="1:4">
      <c r="A48" s="7" t="s">
        <v>22</v>
      </c>
      <c r="B48" s="1"/>
      <c r="C48" s="1"/>
      <c r="D48" s="7">
        <f>10^D47</f>
        <v>19.949514128570424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13" workbookViewId="0">
      <selection activeCell="K33" sqref="K33"/>
    </sheetView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77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C5-C20</f>
        <v>0.23101742691853788</v>
      </c>
      <c r="F5" s="1">
        <f>E5^2</f>
        <v>5.3369051540061989E-2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J5-J20</f>
        <v>7.6538723072166359E-2</v>
      </c>
      <c r="M5" s="1">
        <f>L5^2</f>
        <v>5.8581761295177712E-3</v>
      </c>
    </row>
    <row r="6" spans="1:13">
      <c r="A6" s="4" t="s">
        <v>1</v>
      </c>
      <c r="B6" s="2">
        <v>30</v>
      </c>
      <c r="C6" s="1">
        <f t="shared" ref="C6:C17" si="0">LOG10(B6)</f>
        <v>1.4771212547196624</v>
      </c>
      <c r="D6" s="1">
        <f t="shared" ref="D6:D17" si="1">C6^2</f>
        <v>2.1818872011445896</v>
      </c>
      <c r="E6" s="1">
        <f>C6-C20</f>
        <v>0.34641084562060742</v>
      </c>
      <c r="F6" s="1">
        <f t="shared" ref="F6:F9" si="2">E6^2</f>
        <v>0.12000047396358431</v>
      </c>
      <c r="H6" s="4" t="s">
        <v>1</v>
      </c>
      <c r="I6" s="2">
        <v>21</v>
      </c>
      <c r="J6" s="1">
        <f t="shared" ref="J6:J17" si="3">LOG10(I6)</f>
        <v>1.3222192947339193</v>
      </c>
      <c r="K6" s="1">
        <f t="shared" ref="K6:K17" si="4">J6^2</f>
        <v>1.748263863366663</v>
      </c>
      <c r="L6" s="1">
        <f>J6-J20</f>
        <v>0.19463803515016087</v>
      </c>
      <c r="M6" s="1">
        <f t="shared" ref="M6:M9" si="5">L6^2</f>
        <v>3.7883964727115256E-2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C7-C20</f>
        <v>0.40076850794320018</v>
      </c>
      <c r="F7" s="1">
        <f t="shared" si="2"/>
        <v>0.16061539695901891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J7-J20</f>
        <v>0.25262998212784749</v>
      </c>
      <c r="M7" s="1">
        <f t="shared" si="5"/>
        <v>6.3821907869916539E-2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C8-C20</f>
        <v>1.5417626579182997E-2</v>
      </c>
      <c r="F8" s="1">
        <f t="shared" si="2"/>
        <v>2.3770320933513001E-4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J8-J20</f>
        <v>-0.17333875014443356</v>
      </c>
      <c r="M8" s="1">
        <f t="shared" si="5"/>
        <v>3.0046322301634367E-2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C9-C20</f>
        <v>-8.9317723940829818E-2</v>
      </c>
      <c r="F9" s="1">
        <f t="shared" si="2"/>
        <v>7.9776558099702837E-3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J9-J20</f>
        <v>-0.28248321956950162</v>
      </c>
      <c r="M9" s="1">
        <f t="shared" si="5"/>
        <v>7.9796769338351267E-2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C10-C20</f>
        <v>0.12456209600425105</v>
      </c>
      <c r="F10" s="1">
        <f t="shared" ref="F10:F18" si="6">E10^2</f>
        <v>1.5515715760972257E-2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J10-J20</f>
        <v>-4.8400013536133546E-2</v>
      </c>
      <c r="M10" s="1">
        <f t="shared" ref="M10:M18" si="7">L10^2</f>
        <v>2.3425613102979106E-3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C11-C20</f>
        <v>4.538084995662639E-2</v>
      </c>
      <c r="F11" s="1">
        <f t="shared" si="6"/>
        <v>2.0594215427858376E-3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J11-J20</f>
        <v>-0.12758125958375843</v>
      </c>
      <c r="M11" s="1">
        <f t="shared" si="7"/>
        <v>1.6276977796978353E-2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C12-C20</f>
        <v>-8.9317723940829818E-2</v>
      </c>
      <c r="F12" s="1">
        <f t="shared" si="6"/>
        <v>7.9776558099702837E-3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J12-J20</f>
        <v>-0.17333875014443356</v>
      </c>
      <c r="M12" s="1">
        <f t="shared" si="7"/>
        <v>3.0046322301634367E-2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C13-C20</f>
        <v>0.1703195865649263</v>
      </c>
      <c r="F13" s="1">
        <f t="shared" si="6"/>
        <v>2.9008761567647423E-2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J13-J20</f>
        <v>4.8509999471922916E-2</v>
      </c>
      <c r="M13" s="1">
        <f t="shared" si="7"/>
        <v>2.3532200487659614E-3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C14-C20</f>
        <v>4.538084995662639E-2</v>
      </c>
      <c r="F14" s="1">
        <f t="shared" si="6"/>
        <v>2.0594215427858376E-3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J14-J20</f>
        <v>-1.3637907276921712E-2</v>
      </c>
      <c r="M14" s="1">
        <f t="shared" si="7"/>
        <v>1.8599251489391418E-4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C15-C20</f>
        <v>-0.13071040909905496</v>
      </c>
      <c r="F15" s="1">
        <f t="shared" si="6"/>
        <v>1.7085211046842311E-2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J15-J20</f>
        <v>1.8546776094479522E-2</v>
      </c>
      <c r="M15" s="1">
        <f t="shared" si="7"/>
        <v>3.4398290349875709E-4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C16-C20</f>
        <v>-0.4317404047630361</v>
      </c>
      <c r="F16" s="1">
        <f t="shared" si="6"/>
        <v>0.18639977710495023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J16-J20</f>
        <v>4.8509999471922916E-2</v>
      </c>
      <c r="M16" s="1">
        <f t="shared" si="7"/>
        <v>2.3532200487659614E-3</v>
      </c>
    </row>
    <row r="17" spans="1:13">
      <c r="A17" s="4" t="s">
        <v>76</v>
      </c>
      <c r="B17" s="2">
        <v>6</v>
      </c>
      <c r="C17" s="1">
        <f t="shared" si="0"/>
        <v>0.77815125038364363</v>
      </c>
      <c r="D17" s="1">
        <f t="shared" si="1"/>
        <v>0.60551936847362808</v>
      </c>
      <c r="E17" s="1">
        <f>C17-C20</f>
        <v>-0.35255915871541132</v>
      </c>
      <c r="F17" s="1">
        <f t="shared" si="6"/>
        <v>0.1242979603941186</v>
      </c>
      <c r="H17" s="4" t="s">
        <v>76</v>
      </c>
      <c r="I17" s="2">
        <v>16</v>
      </c>
      <c r="J17" s="1">
        <f t="shared" si="3"/>
        <v>1.2041199826559248</v>
      </c>
      <c r="K17" s="1">
        <f t="shared" si="4"/>
        <v>1.4499049326313047</v>
      </c>
      <c r="L17" s="1">
        <f>J17-J20</f>
        <v>7.6538723072166359E-2</v>
      </c>
      <c r="M17" s="1">
        <f t="shared" si="7"/>
        <v>5.8581761295177712E-3</v>
      </c>
    </row>
    <row r="18" spans="1:13">
      <c r="A18" s="4" t="s">
        <v>78</v>
      </c>
      <c r="B18" s="2">
        <v>7</v>
      </c>
      <c r="C18" s="1">
        <f t="shared" ref="C18" si="8">LOG10(B18)</f>
        <v>0.84509804001425681</v>
      </c>
      <c r="D18" s="1">
        <f t="shared" ref="D18" si="9">C18^2</f>
        <v>0.71419069723593842</v>
      </c>
      <c r="E18" s="1">
        <f>C18-C20</f>
        <v>-0.28561236908479815</v>
      </c>
      <c r="F18" s="1">
        <f t="shared" si="6"/>
        <v>8.1574425374230958E-2</v>
      </c>
      <c r="H18" s="4" t="s">
        <v>78</v>
      </c>
      <c r="I18" s="2">
        <v>17</v>
      </c>
      <c r="J18" s="1">
        <f t="shared" ref="J18" si="10">LOG10(I18)</f>
        <v>1.2304489213782739</v>
      </c>
      <c r="K18" s="1">
        <f t="shared" ref="K18" si="11">J18^2</f>
        <v>1.5140045481209576</v>
      </c>
      <c r="L18" s="1">
        <f>J18-J20</f>
        <v>0.10286766179451545</v>
      </c>
      <c r="M18" s="1">
        <f t="shared" si="7"/>
        <v>1.0581755843070815E-2</v>
      </c>
    </row>
    <row r="19" spans="1:13" ht="14.25" customHeight="1">
      <c r="A19" s="4"/>
      <c r="B19" s="9"/>
      <c r="C19" s="1"/>
      <c r="D19" s="1"/>
      <c r="H19" s="4"/>
      <c r="I19" s="9"/>
      <c r="J19" s="1"/>
      <c r="K19" s="1"/>
    </row>
    <row r="20" spans="1:13">
      <c r="A20" s="5" t="s">
        <v>25</v>
      </c>
      <c r="B20" s="1"/>
      <c r="C20" s="5">
        <f>SUM(C5:C18)/14</f>
        <v>1.130710409099055</v>
      </c>
      <c r="D20" s="1"/>
      <c r="H20" s="5" t="s">
        <v>26</v>
      </c>
      <c r="I20" s="1"/>
      <c r="J20" s="5">
        <f>SUM(J5:J18)/14</f>
        <v>1.1275812595837584</v>
      </c>
      <c r="K20" s="1"/>
    </row>
    <row r="21" spans="1:13">
      <c r="A21" s="7" t="s">
        <v>14</v>
      </c>
      <c r="B21" s="1"/>
      <c r="C21" s="7">
        <f>10^C20</f>
        <v>13.511712913304613</v>
      </c>
      <c r="D21" s="1"/>
      <c r="H21" s="7" t="s">
        <v>27</v>
      </c>
      <c r="I21" s="1"/>
      <c r="J21" s="7">
        <f>10^J20</f>
        <v>13.414709106651918</v>
      </c>
      <c r="K21" s="1"/>
    </row>
    <row r="22" spans="1:13" ht="14.25" customHeight="1">
      <c r="A22" s="4"/>
      <c r="B22" s="9"/>
      <c r="C22" s="1"/>
      <c r="D22" s="1"/>
      <c r="H22" s="4"/>
      <c r="I22" s="9"/>
      <c r="J22" s="1"/>
      <c r="K22" s="1"/>
    </row>
    <row r="23" spans="1:13">
      <c r="A23" s="10" t="s">
        <v>16</v>
      </c>
      <c r="B23" s="9"/>
      <c r="C23" s="1"/>
      <c r="D23" s="1"/>
      <c r="F23" s="5">
        <f>SUM(F5:F18)</f>
        <v>0.80817863162627435</v>
      </c>
      <c r="H23" s="10" t="s">
        <v>28</v>
      </c>
      <c r="I23" s="9"/>
      <c r="J23" s="1"/>
      <c r="K23" s="1"/>
      <c r="M23" s="5">
        <f>SUM(M5:M18)</f>
        <v>0.28774934926395901</v>
      </c>
    </row>
    <row r="24" spans="1:13">
      <c r="A24" s="10" t="s">
        <v>21</v>
      </c>
      <c r="B24" s="9"/>
      <c r="C24" s="1"/>
      <c r="D24" s="1"/>
      <c r="F24" s="5">
        <f>F23/13</f>
        <v>6.2167587048174947E-2</v>
      </c>
      <c r="H24" s="10" t="s">
        <v>29</v>
      </c>
      <c r="I24" s="9"/>
      <c r="J24" s="1"/>
      <c r="K24" s="1"/>
      <c r="M24" s="5">
        <f>M23/13</f>
        <v>2.2134565327996847E-2</v>
      </c>
    </row>
    <row r="25" spans="1:13">
      <c r="A25" s="11" t="s">
        <v>17</v>
      </c>
      <c r="B25" s="9"/>
      <c r="C25" s="1"/>
      <c r="D25" s="1"/>
      <c r="F25" s="1">
        <f>F24^0.5</f>
        <v>0.24933428775075231</v>
      </c>
      <c r="H25" s="11" t="s">
        <v>53</v>
      </c>
      <c r="I25" s="9"/>
      <c r="J25" s="1"/>
      <c r="K25" s="1"/>
      <c r="M25" s="1">
        <f>M24^0.5</f>
        <v>0.14877689783026413</v>
      </c>
    </row>
    <row r="26" spans="1:13">
      <c r="A26" s="12" t="s">
        <v>13</v>
      </c>
      <c r="B26" s="9"/>
      <c r="C26" s="1"/>
      <c r="D26" s="1"/>
      <c r="F26" s="7">
        <f>10^F25</f>
        <v>1.7755556463668101</v>
      </c>
      <c r="H26" s="12" t="s">
        <v>30</v>
      </c>
      <c r="I26" s="9"/>
      <c r="J26" s="1"/>
      <c r="K26" s="1"/>
      <c r="M26" s="7">
        <f>10^M25</f>
        <v>1.4085650161584542</v>
      </c>
    </row>
    <row r="27" spans="1:13">
      <c r="A27" s="1"/>
      <c r="B27" s="1"/>
      <c r="C27" s="1"/>
      <c r="D27" s="1"/>
      <c r="H27" s="1"/>
      <c r="I27" s="1"/>
      <c r="J27" s="1"/>
      <c r="K27" s="1"/>
    </row>
    <row r="28" spans="1:13">
      <c r="A28" s="5" t="s">
        <v>10</v>
      </c>
      <c r="B28" s="1"/>
      <c r="C28" s="1"/>
      <c r="D28" s="5">
        <f>SUM(D5:D18)</f>
        <v>18.707263041055601</v>
      </c>
      <c r="H28" s="5" t="s">
        <v>10</v>
      </c>
      <c r="I28" s="1"/>
      <c r="J28" s="1"/>
      <c r="K28" s="5">
        <f>SUM(K5:K18)</f>
        <v>18.087902306766892</v>
      </c>
    </row>
    <row r="29" spans="1:13">
      <c r="A29" s="1" t="s">
        <v>36</v>
      </c>
      <c r="B29" s="1"/>
      <c r="C29" s="1"/>
      <c r="D29" s="1">
        <f>(C20)^2</f>
        <v>1.2785060292449522</v>
      </c>
      <c r="H29" s="1" t="s">
        <v>35</v>
      </c>
      <c r="I29" s="1"/>
      <c r="J29" s="1"/>
      <c r="K29" s="1">
        <f>(J20)^2</f>
        <v>1.2714394969644953</v>
      </c>
    </row>
    <row r="30" spans="1:13">
      <c r="A30" s="6" t="s">
        <v>37</v>
      </c>
      <c r="B30" s="1"/>
      <c r="C30" s="1"/>
      <c r="D30" s="5">
        <f>D29*14</f>
        <v>17.899084409429332</v>
      </c>
      <c r="H30" s="6" t="s">
        <v>34</v>
      </c>
      <c r="I30" s="1"/>
      <c r="J30" s="1"/>
      <c r="K30" s="5">
        <f>K29*14</f>
        <v>17.800152957502934</v>
      </c>
    </row>
    <row r="31" spans="1:13">
      <c r="A31" s="1" t="s">
        <v>38</v>
      </c>
      <c r="B31" s="1"/>
      <c r="C31" s="1"/>
      <c r="D31" s="1">
        <f>D28-D30</f>
        <v>0.80817863162626935</v>
      </c>
      <c r="H31" s="1" t="s">
        <v>33</v>
      </c>
      <c r="I31" s="1"/>
      <c r="J31" s="1"/>
      <c r="K31" s="1">
        <f>K28-K30</f>
        <v>0.28774934926395801</v>
      </c>
    </row>
    <row r="32" spans="1:13">
      <c r="A32" s="5" t="s">
        <v>39</v>
      </c>
      <c r="B32" s="1"/>
      <c r="C32" s="1"/>
      <c r="D32" s="5">
        <f>D31/13</f>
        <v>6.2167587048174565E-2</v>
      </c>
      <c r="H32" s="5" t="s">
        <v>32</v>
      </c>
      <c r="I32" s="1"/>
      <c r="J32" s="1"/>
      <c r="K32" s="5">
        <f>K31/13</f>
        <v>2.2134565327996771E-2</v>
      </c>
    </row>
    <row r="33" spans="1:11">
      <c r="A33" s="1" t="s">
        <v>40</v>
      </c>
      <c r="B33" s="1"/>
      <c r="C33" s="1"/>
      <c r="D33" s="1">
        <f>D32^0.5</f>
        <v>0.24933428775075153</v>
      </c>
      <c r="H33" s="1" t="s">
        <v>31</v>
      </c>
      <c r="I33" s="1"/>
      <c r="J33" s="1"/>
      <c r="K33" s="1">
        <f>K32^0.5</f>
        <v>0.14877689783026385</v>
      </c>
    </row>
    <row r="34" spans="1:11">
      <c r="A34" s="7" t="s">
        <v>13</v>
      </c>
      <c r="B34" s="1"/>
      <c r="C34" s="1"/>
      <c r="D34" s="7">
        <f>10^D33</f>
        <v>1.775555646366807</v>
      </c>
      <c r="H34" s="7" t="s">
        <v>41</v>
      </c>
      <c r="I34" s="1"/>
      <c r="J34" s="1"/>
      <c r="K34" s="7">
        <f>10^K33</f>
        <v>1.4085650161584533</v>
      </c>
    </row>
    <row r="35" spans="1:11">
      <c r="A35" s="1"/>
      <c r="B35" s="1"/>
      <c r="C35" s="1"/>
      <c r="D35" s="1"/>
    </row>
    <row r="37" spans="1:11">
      <c r="A37" s="1" t="s">
        <v>44</v>
      </c>
      <c r="B37" s="1"/>
      <c r="C37" s="1"/>
      <c r="D37" s="1">
        <f>(C20+J20)/2</f>
        <v>1.1291458343414067</v>
      </c>
    </row>
    <row r="38" spans="1:11">
      <c r="A38" s="7" t="s">
        <v>45</v>
      </c>
      <c r="B38" s="1"/>
      <c r="C38" s="1"/>
      <c r="D38" s="7">
        <f>10^D37</f>
        <v>13.463123644406362</v>
      </c>
    </row>
    <row r="39" spans="1:11">
      <c r="A39" s="1"/>
      <c r="B39" s="1"/>
      <c r="C39" s="1"/>
      <c r="D39" s="1"/>
    </row>
    <row r="40" spans="1:11">
      <c r="A40" s="1" t="s">
        <v>46</v>
      </c>
      <c r="B40" s="1"/>
      <c r="C40" s="1"/>
      <c r="D40" s="1">
        <f>D33^2</f>
        <v>6.2167587048174565E-2</v>
      </c>
    </row>
    <row r="41" spans="1:11">
      <c r="A41" s="1" t="s">
        <v>47</v>
      </c>
      <c r="B41" s="1"/>
      <c r="C41" s="1"/>
      <c r="D41" s="1">
        <f>K33^2</f>
        <v>2.2134565327996767E-2</v>
      </c>
    </row>
    <row r="42" spans="1:11">
      <c r="A42" s="1" t="s">
        <v>48</v>
      </c>
      <c r="B42" s="1"/>
      <c r="C42" s="1"/>
      <c r="D42" s="1">
        <f>(D40+D41)/2</f>
        <v>4.2151076188085668E-2</v>
      </c>
    </row>
    <row r="43" spans="1:11">
      <c r="A43" s="1" t="s">
        <v>50</v>
      </c>
      <c r="B43" s="1"/>
      <c r="C43" s="1"/>
      <c r="D43" s="1">
        <f>C20-J20</f>
        <v>3.1291495152965254E-3</v>
      </c>
    </row>
    <row r="44" spans="1:11">
      <c r="A44" s="1" t="s">
        <v>51</v>
      </c>
      <c r="B44" s="1"/>
      <c r="C44" s="1"/>
      <c r="D44" s="1">
        <f>D43^2</f>
        <v>9.79157668908048E-6</v>
      </c>
    </row>
    <row r="45" spans="1:11">
      <c r="A45" s="1" t="s">
        <v>52</v>
      </c>
      <c r="B45" s="1"/>
      <c r="C45" s="1"/>
      <c r="D45" s="1">
        <f>D44/2</f>
        <v>4.89578834454024E-6</v>
      </c>
    </row>
    <row r="46" spans="1:11">
      <c r="A46" s="1" t="s">
        <v>54</v>
      </c>
      <c r="B46" s="1"/>
      <c r="C46" s="1"/>
      <c r="D46" s="1">
        <f>D42+D45</f>
        <v>4.2155971976430208E-2</v>
      </c>
    </row>
    <row r="47" spans="1:11">
      <c r="A47" s="1" t="s">
        <v>49</v>
      </c>
      <c r="B47" s="1"/>
      <c r="C47" s="1"/>
      <c r="D47" s="1">
        <f>D46^0.5</f>
        <v>0.20531919534332441</v>
      </c>
    </row>
    <row r="48" spans="1:11">
      <c r="A48" s="7" t="s">
        <v>18</v>
      </c>
      <c r="B48" s="1"/>
      <c r="C48" s="1"/>
      <c r="D48" s="7">
        <f>10^D47</f>
        <v>1.6044241682047193</v>
      </c>
    </row>
    <row r="49" spans="1:4">
      <c r="A49" s="1"/>
      <c r="B49" s="1"/>
      <c r="C49" s="1"/>
      <c r="D49" s="1"/>
    </row>
    <row r="50" spans="1:4">
      <c r="A50" s="1" t="s">
        <v>55</v>
      </c>
      <c r="B50" s="1"/>
      <c r="C50" s="1"/>
      <c r="D50" s="1">
        <f>D47*1.645</f>
        <v>0.33775007633976867</v>
      </c>
    </row>
    <row r="51" spans="1:4">
      <c r="A51" s="1" t="s">
        <v>19</v>
      </c>
      <c r="B51" s="1"/>
      <c r="C51" s="1"/>
      <c r="D51" s="1">
        <f>D37+D50</f>
        <v>1.4668959106811754</v>
      </c>
    </row>
    <row r="52" spans="1:4">
      <c r="A52" s="7" t="s">
        <v>56</v>
      </c>
      <c r="B52" s="1"/>
      <c r="C52" s="1"/>
      <c r="D52" s="7">
        <f>10^D51</f>
        <v>29.301908690107794</v>
      </c>
    </row>
    <row r="53" spans="1:4">
      <c r="A53" s="1"/>
      <c r="B53" s="1"/>
      <c r="C53" s="1"/>
      <c r="D53" s="1"/>
    </row>
    <row r="54" spans="1:4">
      <c r="A54" s="1" t="s">
        <v>57</v>
      </c>
      <c r="B54" s="1"/>
      <c r="C54" s="1"/>
      <c r="D54" s="1">
        <f>D47^2</f>
        <v>4.2155971976430208E-2</v>
      </c>
    </row>
    <row r="55" spans="1:4">
      <c r="A55" s="1" t="s">
        <v>58</v>
      </c>
      <c r="B55" s="1"/>
      <c r="C55" s="1"/>
      <c r="D55" s="1">
        <f>D54*1.151</f>
        <v>4.8521523744871169E-2</v>
      </c>
    </row>
    <row r="56" spans="1:4">
      <c r="A56" s="1" t="s">
        <v>59</v>
      </c>
      <c r="B56" s="1"/>
      <c r="C56" s="1"/>
      <c r="D56" s="1">
        <f>D37+D55</f>
        <v>1.1776673580862778</v>
      </c>
    </row>
    <row r="57" spans="1:4">
      <c r="A57" s="7" t="s">
        <v>22</v>
      </c>
      <c r="B57" s="1"/>
      <c r="C57" s="1"/>
      <c r="D57" s="7">
        <f>10^D56</f>
        <v>15.054535429461344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K33" sqref="K33"/>
    </sheetView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79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C5-C21</f>
        <v>0.24619212172567861</v>
      </c>
      <c r="F5" s="1">
        <f>E5^2</f>
        <v>6.0610560799791359E-2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J5-J21</f>
        <v>6.8025973370863024E-2</v>
      </c>
      <c r="M5" s="1">
        <f>L5^2</f>
        <v>4.6275330530533652E-3</v>
      </c>
    </row>
    <row r="6" spans="1:13">
      <c r="A6" s="4" t="s">
        <v>1</v>
      </c>
      <c r="B6" s="2">
        <v>30</v>
      </c>
      <c r="C6" s="1">
        <f t="shared" ref="C6:C18" si="0">LOG10(B6)</f>
        <v>1.4771212547196624</v>
      </c>
      <c r="D6" s="1">
        <f t="shared" ref="D6:D18" si="1">C6^2</f>
        <v>2.1818872011445896</v>
      </c>
      <c r="E6" s="1">
        <f>C6-C21</f>
        <v>0.36158554042774815</v>
      </c>
      <c r="F6" s="1">
        <f t="shared" ref="F6:F9" si="2">E6^2</f>
        <v>0.1307441030464267</v>
      </c>
      <c r="H6" s="4" t="s">
        <v>1</v>
      </c>
      <c r="I6" s="2">
        <v>21</v>
      </c>
      <c r="J6" s="1">
        <f t="shared" ref="J6:J18" si="3">LOG10(I6)</f>
        <v>1.3222192947339193</v>
      </c>
      <c r="K6" s="1">
        <f t="shared" ref="K6:K18" si="4">J6^2</f>
        <v>1.748263863366663</v>
      </c>
      <c r="L6" s="1">
        <f>J6-J21</f>
        <v>0.18612528544885754</v>
      </c>
      <c r="M6" s="1">
        <f t="shared" ref="M6:M9" si="5">L6^2</f>
        <v>3.4642621883418698E-2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C7-C21</f>
        <v>0.41594320275034091</v>
      </c>
      <c r="F7" s="1">
        <f t="shared" si="2"/>
        <v>0.1730087479142112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J7-J21</f>
        <v>0.24411723242654415</v>
      </c>
      <c r="M7" s="1">
        <f t="shared" si="5"/>
        <v>5.9593223167595376E-2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C8-C21</f>
        <v>3.0592321386323729E-2</v>
      </c>
      <c r="F8" s="1">
        <f t="shared" si="2"/>
        <v>9.3589012780412014E-4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J8-J21</f>
        <v>-0.1818514998457369</v>
      </c>
      <c r="M8" s="1">
        <f t="shared" si="5"/>
        <v>3.3069967996144048E-2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C9-C21</f>
        <v>-7.4143029133689087E-2</v>
      </c>
      <c r="F9" s="1">
        <f t="shared" si="2"/>
        <v>5.4971887691190689E-3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J9-J21</f>
        <v>-0.29099596927080496</v>
      </c>
      <c r="M9" s="1">
        <f t="shared" si="5"/>
        <v>8.4678654131855255E-2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C10-C21</f>
        <v>0.13973679081139179</v>
      </c>
      <c r="F10" s="1">
        <f t="shared" ref="F10:F19" si="6">E10^2</f>
        <v>1.9526370706266668E-2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J10-J21</f>
        <v>-5.6912763237436881E-2</v>
      </c>
      <c r="M10" s="1">
        <f t="shared" ref="M10:M19" si="7">L10^2</f>
        <v>3.2390626193205471E-3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C11-C21</f>
        <v>6.0555544763767122E-2</v>
      </c>
      <c r="F11" s="1">
        <f t="shared" si="6"/>
        <v>3.6669740016366035E-3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J11-J21</f>
        <v>-0.13609400928506177</v>
      </c>
      <c r="M11" s="1">
        <f t="shared" si="7"/>
        <v>1.852157936328248E-2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C12-C21</f>
        <v>-7.4143029133689087E-2</v>
      </c>
      <c r="F12" s="1">
        <f t="shared" si="6"/>
        <v>5.4971887691190689E-3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J12-J21</f>
        <v>-0.1818514998457369</v>
      </c>
      <c r="M12" s="1">
        <f t="shared" si="7"/>
        <v>3.3069967996144048E-2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C13-C21</f>
        <v>0.18549428137206703</v>
      </c>
      <c r="F13" s="1">
        <f t="shared" si="6"/>
        <v>3.440812842173957E-2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J13-J21</f>
        <v>3.9997249770619581E-2</v>
      </c>
      <c r="M13" s="1">
        <f t="shared" si="7"/>
        <v>1.5997799892133282E-3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C14-C21</f>
        <v>6.0555544763767122E-2</v>
      </c>
      <c r="F14" s="1">
        <f t="shared" si="6"/>
        <v>3.6669740016366035E-3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J14-J21</f>
        <v>-2.2150656978225047E-2</v>
      </c>
      <c r="M14" s="1">
        <f t="shared" si="7"/>
        <v>4.9065160456698994E-4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C15-C21</f>
        <v>-0.11553571429191423</v>
      </c>
      <c r="F15" s="1">
        <f t="shared" si="6"/>
        <v>1.3348501276942834E-2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J15-J21</f>
        <v>1.0034026393176187E-2</v>
      </c>
      <c r="M15" s="1">
        <f t="shared" si="7"/>
        <v>1.0068168565895634E-4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C16-C21</f>
        <v>-0.41656570995589537</v>
      </c>
      <c r="F16" s="1">
        <f t="shared" si="6"/>
        <v>0.17352699071105915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J16-J21</f>
        <v>3.9997249770619581E-2</v>
      </c>
      <c r="M16" s="1">
        <f t="shared" si="7"/>
        <v>1.5997799892133282E-3</v>
      </c>
    </row>
    <row r="17" spans="1:13">
      <c r="A17" s="4" t="s">
        <v>76</v>
      </c>
      <c r="B17" s="2">
        <v>6</v>
      </c>
      <c r="C17" s="1">
        <f t="shared" si="0"/>
        <v>0.77815125038364363</v>
      </c>
      <c r="D17" s="1">
        <f t="shared" si="1"/>
        <v>0.60551936847362808</v>
      </c>
      <c r="E17" s="1">
        <f>C17-C21</f>
        <v>-0.33738446390827059</v>
      </c>
      <c r="F17" s="1">
        <f t="shared" si="6"/>
        <v>0.11382827648667114</v>
      </c>
      <c r="H17" s="4" t="s">
        <v>76</v>
      </c>
      <c r="I17" s="2">
        <v>16</v>
      </c>
      <c r="J17" s="1">
        <f t="shared" si="3"/>
        <v>1.2041199826559248</v>
      </c>
      <c r="K17" s="1">
        <f t="shared" si="4"/>
        <v>1.4499049326313047</v>
      </c>
      <c r="L17" s="1">
        <f>J17-J21</f>
        <v>6.8025973370863024E-2</v>
      </c>
      <c r="M17" s="1">
        <f t="shared" si="7"/>
        <v>4.6275330530533652E-3</v>
      </c>
    </row>
    <row r="18" spans="1:13">
      <c r="A18" s="4" t="s">
        <v>78</v>
      </c>
      <c r="B18" s="2">
        <v>7</v>
      </c>
      <c r="C18" s="1">
        <f t="shared" si="0"/>
        <v>0.84509804001425681</v>
      </c>
      <c r="D18" s="1">
        <f t="shared" si="1"/>
        <v>0.71419069723593842</v>
      </c>
      <c r="E18" s="1">
        <f>C18-C21</f>
        <v>-0.27043767427765741</v>
      </c>
      <c r="F18" s="1">
        <f t="shared" si="6"/>
        <v>7.3136535668708327E-2</v>
      </c>
      <c r="H18" s="4" t="s">
        <v>78</v>
      </c>
      <c r="I18" s="2">
        <v>17</v>
      </c>
      <c r="J18" s="1">
        <f t="shared" si="3"/>
        <v>1.2304489213782739</v>
      </c>
      <c r="K18" s="1">
        <f t="shared" si="4"/>
        <v>1.5140045481209576</v>
      </c>
      <c r="L18" s="1">
        <f>J18-J21</f>
        <v>9.4354912093212118E-2</v>
      </c>
      <c r="M18" s="1">
        <f t="shared" si="7"/>
        <v>8.9028494361177869E-3</v>
      </c>
    </row>
    <row r="19" spans="1:13">
      <c r="A19" s="4" t="s">
        <v>80</v>
      </c>
      <c r="B19" s="2">
        <v>8</v>
      </c>
      <c r="C19" s="1">
        <f t="shared" ref="C19" si="8">LOG10(B19)</f>
        <v>0.90308998699194354</v>
      </c>
      <c r="D19" s="1">
        <f t="shared" ref="D19" si="9">C19^2</f>
        <v>0.81557152460510873</v>
      </c>
      <c r="E19" s="1">
        <f>C19-C21</f>
        <v>-0.21244572729997069</v>
      </c>
      <c r="F19" s="1">
        <f t="shared" si="6"/>
        <v>4.5133187048013508E-2</v>
      </c>
      <c r="H19" s="4" t="s">
        <v>80</v>
      </c>
      <c r="I19" s="2">
        <v>18</v>
      </c>
      <c r="J19" s="1">
        <f t="shared" ref="J19" si="10">LOG10(I19)</f>
        <v>1.255272505103306</v>
      </c>
      <c r="K19" s="1">
        <f t="shared" ref="K19" si="11">J19^2</f>
        <v>1.5757090620683294</v>
      </c>
      <c r="L19" s="1">
        <f>J19-J21</f>
        <v>0.11917849581824425</v>
      </c>
      <c r="M19" s="1">
        <f t="shared" si="7"/>
        <v>1.4203513865499262E-2</v>
      </c>
    </row>
    <row r="20" spans="1:13" ht="14.25" customHeight="1">
      <c r="A20" s="4"/>
      <c r="B20" s="9"/>
      <c r="C20" s="1"/>
      <c r="D20" s="1"/>
      <c r="H20" s="4"/>
      <c r="I20" s="9"/>
      <c r="J20" s="1"/>
      <c r="K20" s="1"/>
    </row>
    <row r="21" spans="1:13">
      <c r="A21" s="5" t="s">
        <v>25</v>
      </c>
      <c r="B21" s="1"/>
      <c r="C21" s="5">
        <f>SUM(C5:C19)/15</f>
        <v>1.1155357142919142</v>
      </c>
      <c r="D21" s="1"/>
      <c r="H21" s="5" t="s">
        <v>26</v>
      </c>
      <c r="I21" s="1"/>
      <c r="J21" s="5">
        <f>SUM(J5:J19)/15</f>
        <v>1.1360940092850618</v>
      </c>
      <c r="K21" s="1"/>
    </row>
    <row r="22" spans="1:13">
      <c r="A22" s="7" t="s">
        <v>14</v>
      </c>
      <c r="B22" s="1"/>
      <c r="C22" s="7">
        <f>10^C21</f>
        <v>13.047752626778438</v>
      </c>
      <c r="D22" s="1"/>
      <c r="H22" s="7" t="s">
        <v>27</v>
      </c>
      <c r="I22" s="1"/>
      <c r="J22" s="7">
        <f>10^J21</f>
        <v>13.680249222119118</v>
      </c>
      <c r="K22" s="1"/>
    </row>
    <row r="23" spans="1:13" ht="14.25" customHeight="1">
      <c r="A23" s="4"/>
      <c r="B23" s="9"/>
      <c r="C23" s="1"/>
      <c r="D23" s="1"/>
      <c r="H23" s="4"/>
      <c r="I23" s="9"/>
      <c r="J23" s="1"/>
      <c r="K23" s="1"/>
    </row>
    <row r="24" spans="1:13">
      <c r="A24" s="10" t="s">
        <v>16</v>
      </c>
      <c r="B24" s="9"/>
      <c r="C24" s="1"/>
      <c r="D24" s="1"/>
      <c r="F24" s="5">
        <f>SUM(F5:F19)</f>
        <v>0.85653561774914599</v>
      </c>
      <c r="H24" s="10" t="s">
        <v>28</v>
      </c>
      <c r="I24" s="9"/>
      <c r="J24" s="1"/>
      <c r="K24" s="1"/>
      <c r="M24" s="5">
        <f>SUM(M5:M19)</f>
        <v>0.3029673998341369</v>
      </c>
    </row>
    <row r="25" spans="1:13">
      <c r="A25" s="10" t="s">
        <v>21</v>
      </c>
      <c r="B25" s="9"/>
      <c r="C25" s="1"/>
      <c r="D25" s="1"/>
      <c r="F25" s="5">
        <f>F24/14</f>
        <v>6.1181115553510426E-2</v>
      </c>
      <c r="H25" s="10" t="s">
        <v>29</v>
      </c>
      <c r="I25" s="9"/>
      <c r="J25" s="1"/>
      <c r="K25" s="1"/>
      <c r="M25" s="5">
        <f>M24/14</f>
        <v>2.1640528559581207E-2</v>
      </c>
    </row>
    <row r="26" spans="1:13">
      <c r="A26" s="11" t="s">
        <v>17</v>
      </c>
      <c r="B26" s="9"/>
      <c r="C26" s="1"/>
      <c r="D26" s="1"/>
      <c r="F26" s="1">
        <f>F25^0.5</f>
        <v>0.24734816666696849</v>
      </c>
      <c r="H26" s="11" t="s">
        <v>53</v>
      </c>
      <c r="I26" s="9"/>
      <c r="J26" s="1"/>
      <c r="K26" s="1"/>
      <c r="M26" s="1">
        <f>M25^0.5</f>
        <v>0.14710720091002075</v>
      </c>
    </row>
    <row r="27" spans="1:13">
      <c r="A27" s="12" t="s">
        <v>13</v>
      </c>
      <c r="B27" s="9"/>
      <c r="C27" s="1"/>
      <c r="D27" s="1"/>
      <c r="F27" s="7">
        <f>10^F26</f>
        <v>1.7674541915152009</v>
      </c>
      <c r="H27" s="12" t="s">
        <v>30</v>
      </c>
      <c r="I27" s="9"/>
      <c r="J27" s="1"/>
      <c r="K27" s="1"/>
      <c r="M27" s="7">
        <f>10^M26</f>
        <v>1.403160016738862</v>
      </c>
    </row>
    <row r="28" spans="1:13">
      <c r="A28" s="1"/>
      <c r="B28" s="1"/>
      <c r="C28" s="1"/>
      <c r="D28" s="1"/>
      <c r="H28" s="1"/>
      <c r="I28" s="1"/>
      <c r="J28" s="1"/>
      <c r="K28" s="1"/>
    </row>
    <row r="29" spans="1:13">
      <c r="A29" s="5" t="s">
        <v>10</v>
      </c>
      <c r="B29" s="1"/>
      <c r="C29" s="1"/>
      <c r="D29" s="5">
        <f>SUM(D5:D19)</f>
        <v>19.522834565660709</v>
      </c>
      <c r="H29" s="5" t="s">
        <v>10</v>
      </c>
      <c r="I29" s="1"/>
      <c r="J29" s="1"/>
      <c r="K29" s="5">
        <f>SUM(K5:K19)</f>
        <v>19.663611368835223</v>
      </c>
    </row>
    <row r="30" spans="1:13">
      <c r="A30" s="1" t="s">
        <v>36</v>
      </c>
      <c r="B30" s="1"/>
      <c r="C30" s="1"/>
      <c r="D30" s="1">
        <f>(C21)^2</f>
        <v>1.2444199298607712</v>
      </c>
      <c r="H30" s="1" t="s">
        <v>35</v>
      </c>
      <c r="I30" s="1"/>
      <c r="J30" s="1"/>
      <c r="K30" s="1">
        <f>(J21)^2</f>
        <v>1.290709597933406</v>
      </c>
    </row>
    <row r="31" spans="1:13">
      <c r="A31" s="6" t="s">
        <v>37</v>
      </c>
      <c r="B31" s="1"/>
      <c r="C31" s="1"/>
      <c r="D31" s="5">
        <f>D30*15</f>
        <v>18.666298947911567</v>
      </c>
      <c r="H31" s="6" t="s">
        <v>34</v>
      </c>
      <c r="I31" s="1"/>
      <c r="J31" s="1"/>
      <c r="K31" s="5">
        <f>K30*15</f>
        <v>19.360643969001089</v>
      </c>
    </row>
    <row r="32" spans="1:13">
      <c r="A32" s="1" t="s">
        <v>38</v>
      </c>
      <c r="B32" s="1"/>
      <c r="C32" s="1"/>
      <c r="D32" s="1">
        <f>D29-D31</f>
        <v>0.85653561774914166</v>
      </c>
      <c r="H32" s="1" t="s">
        <v>33</v>
      </c>
      <c r="I32" s="1"/>
      <c r="J32" s="1"/>
      <c r="K32" s="1">
        <f>K29-K31</f>
        <v>0.30296739983413445</v>
      </c>
    </row>
    <row r="33" spans="1:11">
      <c r="A33" s="5" t="s">
        <v>39</v>
      </c>
      <c r="B33" s="1"/>
      <c r="C33" s="1"/>
      <c r="D33" s="5">
        <f>D32/14</f>
        <v>6.1181115553510121E-2</v>
      </c>
      <c r="H33" s="5" t="s">
        <v>32</v>
      </c>
      <c r="I33" s="1"/>
      <c r="J33" s="1"/>
      <c r="K33" s="5">
        <f>K32/14</f>
        <v>2.1640528559581033E-2</v>
      </c>
    </row>
    <row r="34" spans="1:11">
      <c r="A34" s="1" t="s">
        <v>40</v>
      </c>
      <c r="B34" s="1"/>
      <c r="C34" s="1"/>
      <c r="D34" s="1">
        <f>D33^0.5</f>
        <v>0.24734816666696788</v>
      </c>
      <c r="H34" s="1" t="s">
        <v>31</v>
      </c>
      <c r="I34" s="1"/>
      <c r="J34" s="1"/>
      <c r="K34" s="1">
        <f>K33^0.5</f>
        <v>0.14710720091002016</v>
      </c>
    </row>
    <row r="35" spans="1:11">
      <c r="A35" s="7" t="s">
        <v>13</v>
      </c>
      <c r="B35" s="1"/>
      <c r="C35" s="1"/>
      <c r="D35" s="7">
        <f>10^D34</f>
        <v>1.7674541915151984</v>
      </c>
      <c r="H35" s="7" t="s">
        <v>41</v>
      </c>
      <c r="I35" s="1"/>
      <c r="J35" s="1"/>
      <c r="K35" s="7">
        <f>10^K34</f>
        <v>1.40316001673886</v>
      </c>
    </row>
    <row r="36" spans="1:11">
      <c r="A36" s="1"/>
      <c r="B36" s="1"/>
      <c r="C36" s="1"/>
      <c r="D36" s="1"/>
    </row>
    <row r="38" spans="1:11">
      <c r="A38" s="1" t="s">
        <v>44</v>
      </c>
      <c r="B38" s="1"/>
      <c r="C38" s="1"/>
      <c r="D38" s="1">
        <f>(C21+J21)/2</f>
        <v>1.125814861788488</v>
      </c>
    </row>
    <row r="39" spans="1:11">
      <c r="A39" s="7" t="s">
        <v>45</v>
      </c>
      <c r="B39" s="1"/>
      <c r="C39" s="1"/>
      <c r="D39" s="7">
        <f>10^D38</f>
        <v>13.36025852006197</v>
      </c>
    </row>
    <row r="40" spans="1:11">
      <c r="A40" s="1"/>
      <c r="B40" s="1"/>
      <c r="C40" s="1"/>
      <c r="D40" s="1"/>
    </row>
    <row r="41" spans="1:11">
      <c r="A41" s="1" t="s">
        <v>46</v>
      </c>
      <c r="B41" s="1"/>
      <c r="C41" s="1"/>
      <c r="D41" s="1">
        <f>D34^2</f>
        <v>6.1181115553510121E-2</v>
      </c>
    </row>
    <row r="42" spans="1:11">
      <c r="A42" s="1" t="s">
        <v>47</v>
      </c>
      <c r="B42" s="1"/>
      <c r="C42" s="1"/>
      <c r="D42" s="1">
        <f>K34^2</f>
        <v>2.1640528559581037E-2</v>
      </c>
    </row>
    <row r="43" spans="1:11">
      <c r="A43" s="1" t="s">
        <v>48</v>
      </c>
      <c r="B43" s="1"/>
      <c r="C43" s="1"/>
      <c r="D43" s="1">
        <f>(D41+D42)/2</f>
        <v>4.1410822056545581E-2</v>
      </c>
    </row>
    <row r="44" spans="1:11">
      <c r="A44" s="1" t="s">
        <v>50</v>
      </c>
      <c r="B44" s="1"/>
      <c r="C44" s="1"/>
      <c r="D44" s="1">
        <f>C21-J21</f>
        <v>-2.0558294993147541E-2</v>
      </c>
    </row>
    <row r="45" spans="1:11">
      <c r="A45" s="1" t="s">
        <v>51</v>
      </c>
      <c r="B45" s="1"/>
      <c r="C45" s="1"/>
      <c r="D45" s="1">
        <f>D44^2</f>
        <v>4.2264349302527528E-4</v>
      </c>
    </row>
    <row r="46" spans="1:11">
      <c r="A46" s="1" t="s">
        <v>52</v>
      </c>
      <c r="B46" s="1"/>
      <c r="C46" s="1"/>
      <c r="D46" s="1">
        <f>D45/2</f>
        <v>2.1132174651263764E-4</v>
      </c>
    </row>
    <row r="47" spans="1:11">
      <c r="A47" s="1" t="s">
        <v>54</v>
      </c>
      <c r="B47" s="1"/>
      <c r="C47" s="1"/>
      <c r="D47" s="1">
        <f>D43+D46</f>
        <v>4.1622143803058217E-2</v>
      </c>
    </row>
    <row r="48" spans="1:11">
      <c r="A48" s="1" t="s">
        <v>49</v>
      </c>
      <c r="B48" s="1"/>
      <c r="C48" s="1"/>
      <c r="D48" s="1">
        <f>D47^0.5</f>
        <v>0.20401505778510129</v>
      </c>
    </row>
    <row r="49" spans="1:4">
      <c r="A49" s="7" t="s">
        <v>18</v>
      </c>
      <c r="B49" s="1"/>
      <c r="C49" s="1"/>
      <c r="D49" s="7">
        <f>10^D48</f>
        <v>1.5996134891825782</v>
      </c>
    </row>
    <row r="50" spans="1:4">
      <c r="A50" s="1"/>
      <c r="B50" s="1"/>
      <c r="C50" s="1"/>
      <c r="D50" s="1"/>
    </row>
    <row r="51" spans="1:4">
      <c r="A51" s="1" t="s">
        <v>55</v>
      </c>
      <c r="B51" s="1"/>
      <c r="C51" s="1"/>
      <c r="D51" s="1">
        <f>D48*1.645</f>
        <v>0.33560477005649164</v>
      </c>
    </row>
    <row r="52" spans="1:4">
      <c r="A52" s="1" t="s">
        <v>19</v>
      </c>
      <c r="B52" s="1"/>
      <c r="C52" s="1"/>
      <c r="D52" s="1">
        <f>D38+D51</f>
        <v>1.4614196318449797</v>
      </c>
    </row>
    <row r="53" spans="1:4">
      <c r="A53" s="7" t="s">
        <v>56</v>
      </c>
      <c r="B53" s="1"/>
      <c r="C53" s="1"/>
      <c r="D53" s="7">
        <f>10^D52</f>
        <v>28.934743170297871</v>
      </c>
    </row>
    <row r="54" spans="1:4">
      <c r="A54" s="1"/>
      <c r="B54" s="1"/>
      <c r="C54" s="1"/>
      <c r="D54" s="1"/>
    </row>
    <row r="55" spans="1:4">
      <c r="A55" s="1" t="s">
        <v>57</v>
      </c>
      <c r="B55" s="1"/>
      <c r="C55" s="1"/>
      <c r="D55" s="1">
        <f>D48^2</f>
        <v>4.1622143803058217E-2</v>
      </c>
    </row>
    <row r="56" spans="1:4">
      <c r="A56" s="1" t="s">
        <v>58</v>
      </c>
      <c r="B56" s="1"/>
      <c r="C56" s="1"/>
      <c r="D56" s="1">
        <f>D55*1.151</f>
        <v>4.7907087517320007E-2</v>
      </c>
    </row>
    <row r="57" spans="1:4">
      <c r="A57" s="1" t="s">
        <v>59</v>
      </c>
      <c r="B57" s="1"/>
      <c r="C57" s="1"/>
      <c r="D57" s="1">
        <f>D38+D56</f>
        <v>1.173721949305808</v>
      </c>
    </row>
    <row r="58" spans="1:4">
      <c r="A58" s="7" t="s">
        <v>22</v>
      </c>
      <c r="B58" s="1"/>
      <c r="C58" s="1"/>
      <c r="D58" s="7">
        <f>10^D57</f>
        <v>14.91838975661565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81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C5-C22</f>
        <v>0.25627294702896553</v>
      </c>
      <c r="F5" s="1">
        <f>E5^2</f>
        <v>6.5675823378910966E-2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J5-J22</f>
        <v>5.9109748891627678E-2</v>
      </c>
      <c r="M5" s="1">
        <f>L5^2</f>
        <v>3.4939624140312795E-3</v>
      </c>
    </row>
    <row r="6" spans="1:13">
      <c r="A6" s="4" t="s">
        <v>1</v>
      </c>
      <c r="B6" s="2">
        <v>30</v>
      </c>
      <c r="C6" s="1">
        <f t="shared" ref="C6:C19" si="0">LOG10(B6)</f>
        <v>1.4771212547196624</v>
      </c>
      <c r="D6" s="1">
        <f t="shared" ref="D6:D19" si="1">C6^2</f>
        <v>2.1818872011445896</v>
      </c>
      <c r="E6" s="1">
        <f>C6-C22</f>
        <v>0.37166636573103506</v>
      </c>
      <c r="F6" s="1">
        <f t="shared" ref="F6:F19" si="2">E6^2</f>
        <v>0.1381358874157155</v>
      </c>
      <c r="H6" s="4" t="s">
        <v>1</v>
      </c>
      <c r="I6" s="2">
        <v>21</v>
      </c>
      <c r="J6" s="1">
        <f t="shared" ref="J6:J19" si="3">LOG10(I6)</f>
        <v>1.3222192947339193</v>
      </c>
      <c r="K6" s="1">
        <f t="shared" ref="K6:K19" si="4">J6^2</f>
        <v>1.748263863366663</v>
      </c>
      <c r="L6" s="1">
        <f>J6-J22</f>
        <v>0.17720906096962219</v>
      </c>
      <c r="M6" s="1">
        <f t="shared" ref="M6:M19" si="5">L6^2</f>
        <v>3.1403051289735272E-2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C7-C22</f>
        <v>0.42602402805362782</v>
      </c>
      <c r="F7" s="1">
        <f t="shared" si="2"/>
        <v>0.18149647247903827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J7-J22</f>
        <v>0.2352010079473088</v>
      </c>
      <c r="M7" s="1">
        <f t="shared" si="5"/>
        <v>5.5319514139430016E-2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C8-C22</f>
        <v>4.067314668961064E-2</v>
      </c>
      <c r="F8" s="1">
        <f t="shared" si="2"/>
        <v>1.654304861634585E-3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J8-J22</f>
        <v>-0.19076772432497224</v>
      </c>
      <c r="M8" s="1">
        <f t="shared" si="5"/>
        <v>3.6392324644128608E-2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C9-C22</f>
        <v>-6.4062203830402176E-2</v>
      </c>
      <c r="F9" s="1">
        <f t="shared" si="2"/>
        <v>4.1039659596079948E-3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J9-J22</f>
        <v>-0.2999121937500403</v>
      </c>
      <c r="M9" s="1">
        <f t="shared" si="5"/>
        <v>8.9947323959961717E-2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C10-C22</f>
        <v>0.1498176161146787</v>
      </c>
      <c r="F10" s="1">
        <f t="shared" si="2"/>
        <v>2.2445318098285233E-2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J10-J22</f>
        <v>-6.5828987716672227E-2</v>
      </c>
      <c r="M10" s="1">
        <f t="shared" si="5"/>
        <v>4.3334556238017827E-3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C11-C22</f>
        <v>7.0636370067054033E-2</v>
      </c>
      <c r="F11" s="1">
        <f t="shared" si="2"/>
        <v>4.989496776249807E-3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J11-J22</f>
        <v>-0.14501023376429711</v>
      </c>
      <c r="M11" s="1">
        <f t="shared" si="5"/>
        <v>2.1027967896376096E-2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C12-C22</f>
        <v>-6.4062203830402176E-2</v>
      </c>
      <c r="F12" s="1">
        <f t="shared" si="2"/>
        <v>4.1039659596079948E-3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J12-J22</f>
        <v>-0.19076772432497224</v>
      </c>
      <c r="M12" s="1">
        <f t="shared" si="5"/>
        <v>3.6392324644128608E-2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C13-C22</f>
        <v>0.19557510667535394</v>
      </c>
      <c r="F13" s="1">
        <f t="shared" si="2"/>
        <v>3.8249622351076075E-2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J13-J22</f>
        <v>3.1081025291384234E-2</v>
      </c>
      <c r="M13" s="1">
        <f t="shared" si="5"/>
        <v>9.6603013316366639E-4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C14-C22</f>
        <v>7.0636370067054033E-2</v>
      </c>
      <c r="F14" s="1">
        <f t="shared" si="2"/>
        <v>4.989496776249807E-3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J14-J22</f>
        <v>-3.1066881457460394E-2</v>
      </c>
      <c r="M14" s="1">
        <f t="shared" si="5"/>
        <v>9.6515112349189643E-4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C15-C22</f>
        <v>-0.10545488898862732</v>
      </c>
      <c r="F15" s="1">
        <f t="shared" si="2"/>
        <v>1.1120733611603711E-2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J15-J22</f>
        <v>1.1178019139408413E-3</v>
      </c>
      <c r="M15" s="1">
        <f t="shared" si="5"/>
        <v>1.2494811188098079E-6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C16-C22</f>
        <v>-0.40648488465260846</v>
      </c>
      <c r="F16" s="1">
        <f t="shared" si="2"/>
        <v>0.1652299614510444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J16-J22</f>
        <v>3.1081025291384234E-2</v>
      </c>
      <c r="M16" s="1">
        <f t="shared" si="5"/>
        <v>9.6603013316366639E-4</v>
      </c>
    </row>
    <row r="17" spans="1:13">
      <c r="A17" s="4" t="s">
        <v>76</v>
      </c>
      <c r="B17" s="2">
        <v>6</v>
      </c>
      <c r="C17" s="1">
        <f t="shared" si="0"/>
        <v>0.77815125038364363</v>
      </c>
      <c r="D17" s="1">
        <f t="shared" si="1"/>
        <v>0.60551936847362808</v>
      </c>
      <c r="E17" s="1">
        <f>C17-C22</f>
        <v>-0.32730363860498368</v>
      </c>
      <c r="F17" s="1">
        <f t="shared" si="2"/>
        <v>0.10712767184406176</v>
      </c>
      <c r="H17" s="4" t="s">
        <v>76</v>
      </c>
      <c r="I17" s="2">
        <v>16</v>
      </c>
      <c r="J17" s="1">
        <f t="shared" si="3"/>
        <v>1.2041199826559248</v>
      </c>
      <c r="K17" s="1">
        <f t="shared" si="4"/>
        <v>1.4499049326313047</v>
      </c>
      <c r="L17" s="1">
        <f>J17-J22</f>
        <v>5.9109748891627678E-2</v>
      </c>
      <c r="M17" s="1">
        <f t="shared" si="5"/>
        <v>3.4939624140312795E-3</v>
      </c>
    </row>
    <row r="18" spans="1:13">
      <c r="A18" s="4" t="s">
        <v>78</v>
      </c>
      <c r="B18" s="2">
        <v>7</v>
      </c>
      <c r="C18" s="1">
        <f t="shared" si="0"/>
        <v>0.84509804001425681</v>
      </c>
      <c r="D18" s="1">
        <f t="shared" si="1"/>
        <v>0.71419069723593842</v>
      </c>
      <c r="E18" s="1">
        <f>C18-C22</f>
        <v>-0.2603568489743705</v>
      </c>
      <c r="F18" s="1">
        <f t="shared" si="2"/>
        <v>6.7785688807863176E-2</v>
      </c>
      <c r="H18" s="4" t="s">
        <v>78</v>
      </c>
      <c r="I18" s="2">
        <v>17</v>
      </c>
      <c r="J18" s="1">
        <f t="shared" si="3"/>
        <v>1.2304489213782739</v>
      </c>
      <c r="K18" s="1">
        <f t="shared" si="4"/>
        <v>1.5140045481209576</v>
      </c>
      <c r="L18" s="1">
        <f>J18-J22</f>
        <v>8.5438687613976771E-2</v>
      </c>
      <c r="M18" s="1">
        <f t="shared" si="5"/>
        <v>7.2997693411987075E-3</v>
      </c>
    </row>
    <row r="19" spans="1:13">
      <c r="A19" s="4" t="s">
        <v>80</v>
      </c>
      <c r="B19" s="2">
        <v>8</v>
      </c>
      <c r="C19" s="1">
        <f t="shared" si="0"/>
        <v>0.90308998699194354</v>
      </c>
      <c r="D19" s="1">
        <f t="shared" si="1"/>
        <v>0.81557152460510873</v>
      </c>
      <c r="E19" s="1">
        <f>C19-C22</f>
        <v>-0.20236490199668378</v>
      </c>
      <c r="F19" s="1">
        <f t="shared" si="2"/>
        <v>4.0951553560127432E-2</v>
      </c>
      <c r="H19" s="4" t="s">
        <v>80</v>
      </c>
      <c r="I19" s="2">
        <v>18</v>
      </c>
      <c r="J19" s="1">
        <f t="shared" si="3"/>
        <v>1.255272505103306</v>
      </c>
      <c r="K19" s="1">
        <f t="shared" si="4"/>
        <v>1.5757090620683294</v>
      </c>
      <c r="L19" s="1">
        <f>J19-J22</f>
        <v>0.1102622713390089</v>
      </c>
      <c r="M19" s="1">
        <f t="shared" si="5"/>
        <v>1.2157768480837224E-2</v>
      </c>
    </row>
    <row r="20" spans="1:13">
      <c r="A20" s="4" t="s">
        <v>82</v>
      </c>
      <c r="B20" s="2">
        <v>9</v>
      </c>
      <c r="C20" s="1">
        <f t="shared" ref="C20" si="6">LOG10(B20)</f>
        <v>0.95424250943932487</v>
      </c>
      <c r="D20" s="1">
        <f t="shared" ref="D20" si="7">C20^2</f>
        <v>0.91057876682105998</v>
      </c>
      <c r="E20" s="1">
        <f>C20-C22</f>
        <v>-0.15121237954930244</v>
      </c>
      <c r="F20" s="1">
        <f t="shared" ref="F20" si="8">E20^2</f>
        <v>2.2865183728962301E-2</v>
      </c>
      <c r="H20" s="4" t="s">
        <v>82</v>
      </c>
      <c r="I20" s="2">
        <v>19</v>
      </c>
      <c r="J20" s="1">
        <f t="shared" ref="J20" si="9">LOG10(I20)</f>
        <v>1.2787536009528289</v>
      </c>
      <c r="K20" s="1">
        <f t="shared" ref="K20" si="10">J20^2</f>
        <v>1.6352107719498268</v>
      </c>
      <c r="L20" s="1">
        <f>J20-J22</f>
        <v>0.13374336718853175</v>
      </c>
      <c r="M20" s="1">
        <f t="shared" ref="M20" si="11">L20^2</f>
        <v>1.788728826692643E-2</v>
      </c>
    </row>
    <row r="21" spans="1:13" ht="14.25" customHeight="1">
      <c r="A21" s="4"/>
      <c r="B21" s="9"/>
      <c r="C21" s="1"/>
      <c r="D21" s="1"/>
      <c r="H21" s="4"/>
      <c r="I21" s="9"/>
      <c r="J21" s="1"/>
      <c r="K21" s="1"/>
    </row>
    <row r="22" spans="1:13">
      <c r="A22" s="5" t="s">
        <v>25</v>
      </c>
      <c r="B22" s="1"/>
      <c r="C22" s="5">
        <f>SUM(C5:C20)/16</f>
        <v>1.1054548889886273</v>
      </c>
      <c r="D22" s="1"/>
      <c r="H22" s="5" t="s">
        <v>26</v>
      </c>
      <c r="I22" s="1"/>
      <c r="J22" s="5">
        <f>SUM(J5:J20)/16</f>
        <v>1.1450102337642971</v>
      </c>
      <c r="K22" s="1"/>
    </row>
    <row r="23" spans="1:13">
      <c r="A23" s="7" t="s">
        <v>14</v>
      </c>
      <c r="B23" s="1"/>
      <c r="C23" s="7">
        <f>10^C22</f>
        <v>12.748376732008682</v>
      </c>
      <c r="D23" s="1"/>
      <c r="H23" s="7" t="s">
        <v>27</v>
      </c>
      <c r="I23" s="1"/>
      <c r="J23" s="7">
        <f>10^J22</f>
        <v>13.964012656256312</v>
      </c>
      <c r="K23" s="1"/>
    </row>
    <row r="24" spans="1:13" ht="14.25" customHeight="1">
      <c r="A24" s="4"/>
      <c r="B24" s="9"/>
      <c r="C24" s="1"/>
      <c r="D24" s="1"/>
      <c r="H24" s="4"/>
      <c r="I24" s="9"/>
      <c r="J24" s="1"/>
      <c r="K24" s="1"/>
    </row>
    <row r="25" spans="1:13">
      <c r="A25" s="10" t="s">
        <v>16</v>
      </c>
      <c r="B25" s="9"/>
      <c r="C25" s="1"/>
      <c r="D25" s="1"/>
      <c r="F25" s="5">
        <f>SUM(F5:F20)</f>
        <v>0.88092514706003922</v>
      </c>
      <c r="H25" s="10" t="s">
        <v>28</v>
      </c>
      <c r="I25" s="9"/>
      <c r="J25" s="1"/>
      <c r="K25" s="1"/>
      <c r="M25" s="5">
        <f>SUM(M5:M20)</f>
        <v>0.32204717398552496</v>
      </c>
    </row>
    <row r="26" spans="1:13">
      <c r="A26" s="10" t="s">
        <v>21</v>
      </c>
      <c r="B26" s="9"/>
      <c r="C26" s="1"/>
      <c r="D26" s="1"/>
      <c r="F26" s="5">
        <f>F25/15</f>
        <v>5.872834313733595E-2</v>
      </c>
      <c r="H26" s="10" t="s">
        <v>29</v>
      </c>
      <c r="I26" s="9"/>
      <c r="J26" s="1"/>
      <c r="K26" s="1"/>
      <c r="M26" s="5">
        <f>M25/15</f>
        <v>2.1469811599034997E-2</v>
      </c>
    </row>
    <row r="27" spans="1:13">
      <c r="A27" s="11" t="s">
        <v>17</v>
      </c>
      <c r="B27" s="9"/>
      <c r="C27" s="1"/>
      <c r="D27" s="1"/>
      <c r="F27" s="1">
        <f>F26^0.5</f>
        <v>0.24233931405641956</v>
      </c>
      <c r="H27" s="11" t="s">
        <v>53</v>
      </c>
      <c r="I27" s="9"/>
      <c r="J27" s="1"/>
      <c r="K27" s="1"/>
      <c r="M27" s="1">
        <f>M26^0.5</f>
        <v>0.14652580523250844</v>
      </c>
    </row>
    <row r="28" spans="1:13">
      <c r="A28" s="12" t="s">
        <v>13</v>
      </c>
      <c r="B28" s="9"/>
      <c r="C28" s="1"/>
      <c r="D28" s="1"/>
      <c r="F28" s="7">
        <f>10^F27</f>
        <v>1.7471866958639291</v>
      </c>
      <c r="H28" s="12" t="s">
        <v>30</v>
      </c>
      <c r="I28" s="9"/>
      <c r="J28" s="1"/>
      <c r="K28" s="1"/>
      <c r="M28" s="7">
        <f>10^M27</f>
        <v>1.4012828449325876</v>
      </c>
    </row>
    <row r="29" spans="1:13">
      <c r="A29" s="1"/>
      <c r="B29" s="1"/>
      <c r="C29" s="1"/>
      <c r="D29" s="1"/>
      <c r="H29" s="1"/>
      <c r="I29" s="1"/>
      <c r="J29" s="1"/>
      <c r="K29" s="1"/>
    </row>
    <row r="30" spans="1:13">
      <c r="A30" s="5" t="s">
        <v>10</v>
      </c>
      <c r="B30" s="1"/>
      <c r="C30" s="1"/>
      <c r="D30" s="5">
        <f>SUM(D5:D20)</f>
        <v>20.43341333248177</v>
      </c>
      <c r="H30" s="5" t="s">
        <v>10</v>
      </c>
      <c r="I30" s="1"/>
      <c r="J30" s="1"/>
      <c r="K30" s="5">
        <f>SUM(K5:K20)</f>
        <v>21.298822140785049</v>
      </c>
    </row>
    <row r="31" spans="1:13">
      <c r="A31" s="1" t="s">
        <v>36</v>
      </c>
      <c r="B31" s="1"/>
      <c r="C31" s="1"/>
      <c r="D31" s="1">
        <f>(C22)^2</f>
        <v>1.2220305115888583</v>
      </c>
      <c r="H31" s="1" t="s">
        <v>35</v>
      </c>
      <c r="I31" s="1"/>
      <c r="J31" s="1"/>
      <c r="K31" s="1">
        <f>(J22)^2</f>
        <v>1.3110484354249703</v>
      </c>
    </row>
    <row r="32" spans="1:13">
      <c r="A32" s="6" t="s">
        <v>37</v>
      </c>
      <c r="B32" s="1"/>
      <c r="C32" s="1"/>
      <c r="D32" s="5">
        <f>D31*16</f>
        <v>19.552488185421733</v>
      </c>
      <c r="H32" s="6" t="s">
        <v>34</v>
      </c>
      <c r="I32" s="1"/>
      <c r="J32" s="1"/>
      <c r="K32" s="5">
        <f>K31*16</f>
        <v>20.976774966799525</v>
      </c>
    </row>
    <row r="33" spans="1:11">
      <c r="A33" s="1" t="s">
        <v>38</v>
      </c>
      <c r="B33" s="1"/>
      <c r="C33" s="1"/>
      <c r="D33" s="1">
        <f>D30-D32</f>
        <v>0.88092514706003655</v>
      </c>
      <c r="H33" s="1" t="s">
        <v>33</v>
      </c>
      <c r="I33" s="1"/>
      <c r="J33" s="1"/>
      <c r="K33" s="1">
        <f>K30-K32</f>
        <v>0.32204717398552418</v>
      </c>
    </row>
    <row r="34" spans="1:11">
      <c r="A34" s="5" t="s">
        <v>39</v>
      </c>
      <c r="B34" s="1"/>
      <c r="C34" s="1"/>
      <c r="D34" s="5">
        <f>D33/15</f>
        <v>5.872834313733577E-2</v>
      </c>
      <c r="H34" s="5" t="s">
        <v>32</v>
      </c>
      <c r="I34" s="1"/>
      <c r="J34" s="1"/>
      <c r="K34" s="5">
        <f>K33/15</f>
        <v>2.1469811599034945E-2</v>
      </c>
    </row>
    <row r="35" spans="1:11">
      <c r="A35" s="1" t="s">
        <v>40</v>
      </c>
      <c r="B35" s="1"/>
      <c r="C35" s="1"/>
      <c r="D35" s="1">
        <f>D34^0.5</f>
        <v>0.24233931405641918</v>
      </c>
      <c r="H35" s="1" t="s">
        <v>31</v>
      </c>
      <c r="I35" s="1"/>
      <c r="J35" s="1"/>
      <c r="K35" s="1">
        <f>K34^0.5</f>
        <v>0.14652580523250827</v>
      </c>
    </row>
    <row r="36" spans="1:11">
      <c r="A36" s="7" t="s">
        <v>13</v>
      </c>
      <c r="B36" s="1"/>
      <c r="C36" s="1"/>
      <c r="D36" s="7">
        <f>10^D35</f>
        <v>1.7471866958639275</v>
      </c>
      <c r="H36" s="7" t="s">
        <v>41</v>
      </c>
      <c r="I36" s="1"/>
      <c r="J36" s="1"/>
      <c r="K36" s="7">
        <f>10^K35</f>
        <v>1.4012828449325869</v>
      </c>
    </row>
    <row r="37" spans="1:11">
      <c r="A37" s="1"/>
      <c r="B37" s="1"/>
      <c r="C37" s="1"/>
      <c r="D37" s="1"/>
    </row>
    <row r="39" spans="1:11">
      <c r="A39" s="1" t="s">
        <v>44</v>
      </c>
      <c r="B39" s="1"/>
      <c r="C39" s="1"/>
      <c r="D39" s="1">
        <f>(C22+J22)/2</f>
        <v>1.1252325613764622</v>
      </c>
    </row>
    <row r="40" spans="1:11">
      <c r="A40" s="7" t="s">
        <v>45</v>
      </c>
      <c r="B40" s="1"/>
      <c r="C40" s="1"/>
      <c r="D40" s="7">
        <f>10^D39</f>
        <v>13.342357139294863</v>
      </c>
    </row>
    <row r="41" spans="1:11">
      <c r="A41" s="1"/>
      <c r="B41" s="1"/>
      <c r="C41" s="1"/>
      <c r="D41" s="1"/>
    </row>
    <row r="42" spans="1:11">
      <c r="A42" s="1" t="s">
        <v>46</v>
      </c>
      <c r="B42" s="1"/>
      <c r="C42" s="1"/>
      <c r="D42" s="1">
        <f>D35^2</f>
        <v>5.8728343137335763E-2</v>
      </c>
    </row>
    <row r="43" spans="1:11">
      <c r="A43" s="1" t="s">
        <v>47</v>
      </c>
      <c r="B43" s="1"/>
      <c r="C43" s="1"/>
      <c r="D43" s="1">
        <f>K35^2</f>
        <v>2.1469811599034948E-2</v>
      </c>
    </row>
    <row r="44" spans="1:11">
      <c r="A44" s="1" t="s">
        <v>48</v>
      </c>
      <c r="B44" s="1"/>
      <c r="C44" s="1"/>
      <c r="D44" s="1">
        <f>(D42+D43)/2</f>
        <v>4.0099077368185354E-2</v>
      </c>
    </row>
    <row r="45" spans="1:11">
      <c r="A45" s="1" t="s">
        <v>50</v>
      </c>
      <c r="B45" s="1"/>
      <c r="C45" s="1"/>
      <c r="D45" s="1">
        <f>C22-J22</f>
        <v>-3.9555344775669798E-2</v>
      </c>
    </row>
    <row r="46" spans="1:11">
      <c r="A46" s="1" t="s">
        <v>51</v>
      </c>
      <c r="B46" s="1"/>
      <c r="C46" s="1"/>
      <c r="D46" s="1">
        <f>D45^2</f>
        <v>1.5646253003221079E-3</v>
      </c>
    </row>
    <row r="47" spans="1:11">
      <c r="A47" s="1" t="s">
        <v>52</v>
      </c>
      <c r="B47" s="1"/>
      <c r="C47" s="1"/>
      <c r="D47" s="1">
        <f>D46/2</f>
        <v>7.8231265016105397E-4</v>
      </c>
    </row>
    <row r="48" spans="1:11">
      <c r="A48" s="1" t="s">
        <v>54</v>
      </c>
      <c r="B48" s="1"/>
      <c r="C48" s="1"/>
      <c r="D48" s="1">
        <f>D44+D47</f>
        <v>4.0881390018346411E-2</v>
      </c>
    </row>
    <row r="49" spans="1:4">
      <c r="A49" s="1" t="s">
        <v>49</v>
      </c>
      <c r="B49" s="1"/>
      <c r="C49" s="1"/>
      <c r="D49" s="1">
        <f>D48^0.5</f>
        <v>0.20219146870811935</v>
      </c>
    </row>
    <row r="50" spans="1:4">
      <c r="A50" s="7" t="s">
        <v>18</v>
      </c>
      <c r="B50" s="1"/>
      <c r="C50" s="1"/>
      <c r="D50" s="7">
        <f>10^D49</f>
        <v>1.5929108436390382</v>
      </c>
    </row>
    <row r="51" spans="1:4">
      <c r="A51" s="1"/>
      <c r="B51" s="1"/>
      <c r="C51" s="1"/>
      <c r="D51" s="1"/>
    </row>
    <row r="52" spans="1:4">
      <c r="A52" s="1" t="s">
        <v>55</v>
      </c>
      <c r="B52" s="1"/>
      <c r="C52" s="1"/>
      <c r="D52" s="1">
        <f>D49*1.645</f>
        <v>0.33260496602485634</v>
      </c>
    </row>
    <row r="53" spans="1:4">
      <c r="A53" s="1" t="s">
        <v>19</v>
      </c>
      <c r="B53" s="1"/>
      <c r="C53" s="1"/>
      <c r="D53" s="1">
        <f>D39+D52</f>
        <v>1.4578375274013187</v>
      </c>
    </row>
    <row r="54" spans="1:4">
      <c r="A54" s="7" t="s">
        <v>56</v>
      </c>
      <c r="B54" s="1"/>
      <c r="C54" s="1"/>
      <c r="D54" s="7">
        <f>10^D53</f>
        <v>28.697068038266455</v>
      </c>
    </row>
    <row r="55" spans="1:4">
      <c r="A55" s="1"/>
      <c r="B55" s="1"/>
      <c r="C55" s="1"/>
      <c r="D55" s="1"/>
    </row>
    <row r="56" spans="1:4">
      <c r="A56" s="1" t="s">
        <v>57</v>
      </c>
      <c r="B56" s="1"/>
      <c r="C56" s="1"/>
      <c r="D56" s="1">
        <f>D49^2</f>
        <v>4.0881390018346411E-2</v>
      </c>
    </row>
    <row r="57" spans="1:4">
      <c r="A57" s="1" t="s">
        <v>58</v>
      </c>
      <c r="B57" s="1"/>
      <c r="C57" s="1"/>
      <c r="D57" s="1">
        <f>D56*1.151</f>
        <v>4.705447991111672E-2</v>
      </c>
    </row>
    <row r="58" spans="1:4">
      <c r="A58" s="1" t="s">
        <v>59</v>
      </c>
      <c r="B58" s="1"/>
      <c r="C58" s="1"/>
      <c r="D58" s="1">
        <f>D39+D57</f>
        <v>1.172287041287579</v>
      </c>
    </row>
    <row r="59" spans="1:4">
      <c r="A59" s="7" t="s">
        <v>22</v>
      </c>
      <c r="B59" s="1"/>
      <c r="C59" s="1"/>
      <c r="D59" s="7">
        <f>10^D58</f>
        <v>14.869180767454093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/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83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C5-C23</f>
        <v>0.26247617579300253</v>
      </c>
      <c r="F5" s="1">
        <f>E5^2</f>
        <v>6.8893742858919166E-2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J5-J23</f>
        <v>4.993211583870516E-2</v>
      </c>
      <c r="M5" s="1">
        <f>L5^2</f>
        <v>2.4932161921298705E-3</v>
      </c>
    </row>
    <row r="6" spans="1:13">
      <c r="A6" s="4" t="s">
        <v>1</v>
      </c>
      <c r="B6" s="2">
        <v>30</v>
      </c>
      <c r="C6" s="1">
        <f t="shared" ref="C6:C20" si="0">LOG10(B6)</f>
        <v>1.4771212547196624</v>
      </c>
      <c r="D6" s="1">
        <f t="shared" ref="D6:D20" si="1">C6^2</f>
        <v>2.1818872011445896</v>
      </c>
      <c r="E6" s="1">
        <f>C6-C23</f>
        <v>0.37786959449507207</v>
      </c>
      <c r="F6" s="1">
        <f t="shared" ref="F6:F20" si="2">E6^2</f>
        <v>0.14278543044387021</v>
      </c>
      <c r="H6" s="4" t="s">
        <v>1</v>
      </c>
      <c r="I6" s="2">
        <v>21</v>
      </c>
      <c r="J6" s="1">
        <f t="shared" ref="J6:J20" si="3">LOG10(I6)</f>
        <v>1.3222192947339193</v>
      </c>
      <c r="K6" s="1">
        <f t="shared" ref="K6:K20" si="4">J6^2</f>
        <v>1.748263863366663</v>
      </c>
      <c r="L6" s="1">
        <f>J6-J23</f>
        <v>0.16803142791669967</v>
      </c>
      <c r="M6" s="1">
        <f t="shared" ref="M6:M20" si="5">L6^2</f>
        <v>2.8234560767725039E-2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C7-C23</f>
        <v>0.43222725681766483</v>
      </c>
      <c r="F7" s="1">
        <f t="shared" si="2"/>
        <v>0.18682040153612359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J7-J23</f>
        <v>0.22602337489438629</v>
      </c>
      <c r="M7" s="1">
        <f t="shared" si="5"/>
        <v>5.108656599864829E-2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C8-C23</f>
        <v>4.6876375453647645E-2</v>
      </c>
      <c r="F8" s="1">
        <f t="shared" si="2"/>
        <v>2.1973945756713397E-3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J8-J23</f>
        <v>-0.19994535737789476</v>
      </c>
      <c r="M8" s="1">
        <f t="shared" si="5"/>
        <v>3.9978145936974054E-2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C9-C23</f>
        <v>-5.785897506636517E-2</v>
      </c>
      <c r="F9" s="1">
        <f t="shared" si="2"/>
        <v>3.3476609957302666E-3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J9-J23</f>
        <v>-0.30908982680296282</v>
      </c>
      <c r="M9" s="1">
        <f t="shared" si="5"/>
        <v>9.5536521033085547E-2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C10-C23</f>
        <v>0.1560208448787157</v>
      </c>
      <c r="F10" s="1">
        <f t="shared" si="2"/>
        <v>2.4342504036668267E-2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J10-J23</f>
        <v>-7.5006620769594745E-2</v>
      </c>
      <c r="M10" s="1">
        <f t="shared" si="5"/>
        <v>5.6259931592738018E-3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C11-C23</f>
        <v>7.6839598831091038E-2</v>
      </c>
      <c r="F11" s="1">
        <f t="shared" si="2"/>
        <v>5.904323948523007E-3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J11-J23</f>
        <v>-0.15418786681721963</v>
      </c>
      <c r="M11" s="1">
        <f t="shared" si="5"/>
        <v>2.3773898273644657E-2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C12-C23</f>
        <v>-5.785897506636517E-2</v>
      </c>
      <c r="F12" s="1">
        <f t="shared" si="2"/>
        <v>3.3476609957302666E-3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J12-J23</f>
        <v>-0.19994535737789476</v>
      </c>
      <c r="M12" s="1">
        <f t="shared" si="5"/>
        <v>3.9978145936974054E-2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C13-C23</f>
        <v>0.20177833543939094</v>
      </c>
      <c r="F13" s="1">
        <f t="shared" si="2"/>
        <v>4.0714496652691369E-2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J13-J23</f>
        <v>2.1903392238461716E-2</v>
      </c>
      <c r="M13" s="1">
        <f t="shared" si="5"/>
        <v>4.7975859155190495E-4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C14-C23</f>
        <v>7.6839598831091038E-2</v>
      </c>
      <c r="F14" s="1">
        <f t="shared" si="2"/>
        <v>5.904323948523007E-3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J14-J23</f>
        <v>-4.0244514510382912E-2</v>
      </c>
      <c r="M14" s="1">
        <f t="shared" si="5"/>
        <v>1.6196209481764206E-3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C15-C23</f>
        <v>-9.925166022459031E-2</v>
      </c>
      <c r="F15" s="1">
        <f t="shared" si="2"/>
        <v>9.8508920573375219E-3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J15-J23</f>
        <v>-8.0598311389816768E-3</v>
      </c>
      <c r="M15" s="1">
        <f t="shared" si="5"/>
        <v>6.4960877988898667E-5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C16-C23</f>
        <v>-0.40028165588857145</v>
      </c>
      <c r="F16" s="1">
        <f t="shared" si="2"/>
        <v>0.16022540404089672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J16-J23</f>
        <v>2.1903392238461716E-2</v>
      </c>
      <c r="M16" s="1">
        <f t="shared" si="5"/>
        <v>4.7975859155190495E-4</v>
      </c>
    </row>
    <row r="17" spans="1:13">
      <c r="A17" s="4" t="s">
        <v>76</v>
      </c>
      <c r="B17" s="2">
        <v>6</v>
      </c>
      <c r="C17" s="1">
        <f t="shared" si="0"/>
        <v>0.77815125038364363</v>
      </c>
      <c r="D17" s="1">
        <f t="shared" si="1"/>
        <v>0.60551936847362808</v>
      </c>
      <c r="E17" s="1">
        <f>C17-C23</f>
        <v>-0.32110040984094668</v>
      </c>
      <c r="F17" s="1">
        <f t="shared" si="2"/>
        <v>0.10310547320002393</v>
      </c>
      <c r="H17" s="4" t="s">
        <v>76</v>
      </c>
      <c r="I17" s="2">
        <v>16</v>
      </c>
      <c r="J17" s="1">
        <f t="shared" si="3"/>
        <v>1.2041199826559248</v>
      </c>
      <c r="K17" s="1">
        <f t="shared" si="4"/>
        <v>1.4499049326313047</v>
      </c>
      <c r="L17" s="1">
        <f>J17-J23</f>
        <v>4.993211583870516E-2</v>
      </c>
      <c r="M17" s="1">
        <f t="shared" si="5"/>
        <v>2.4932161921298705E-3</v>
      </c>
    </row>
    <row r="18" spans="1:13">
      <c r="A18" s="4" t="s">
        <v>78</v>
      </c>
      <c r="B18" s="2">
        <v>7</v>
      </c>
      <c r="C18" s="1">
        <f t="shared" si="0"/>
        <v>0.84509804001425681</v>
      </c>
      <c r="D18" s="1">
        <f t="shared" si="1"/>
        <v>0.71419069723593842</v>
      </c>
      <c r="E18" s="1">
        <f>C18-C23</f>
        <v>-0.2541536202103335</v>
      </c>
      <c r="F18" s="1">
        <f t="shared" si="2"/>
        <v>6.4594062666018442E-2</v>
      </c>
      <c r="H18" s="4" t="s">
        <v>78</v>
      </c>
      <c r="I18" s="2">
        <v>17</v>
      </c>
      <c r="J18" s="1">
        <f t="shared" si="3"/>
        <v>1.2304489213782739</v>
      </c>
      <c r="K18" s="1">
        <f t="shared" si="4"/>
        <v>1.5140045481209576</v>
      </c>
      <c r="L18" s="1">
        <f>J18-J23</f>
        <v>7.6261054561054253E-2</v>
      </c>
      <c r="M18" s="1">
        <f t="shared" si="5"/>
        <v>5.8157484427640935E-3</v>
      </c>
    </row>
    <row r="19" spans="1:13">
      <c r="A19" s="4" t="s">
        <v>80</v>
      </c>
      <c r="B19" s="2">
        <v>8</v>
      </c>
      <c r="C19" s="1">
        <f t="shared" si="0"/>
        <v>0.90308998699194354</v>
      </c>
      <c r="D19" s="1">
        <f t="shared" si="1"/>
        <v>0.81557152460510873</v>
      </c>
      <c r="E19" s="1">
        <f>C19-C23</f>
        <v>-0.19616167323264677</v>
      </c>
      <c r="F19" s="1">
        <f t="shared" si="2"/>
        <v>3.8479402045431689E-2</v>
      </c>
      <c r="H19" s="4" t="s">
        <v>80</v>
      </c>
      <c r="I19" s="2">
        <v>18</v>
      </c>
      <c r="J19" s="1">
        <f t="shared" si="3"/>
        <v>1.255272505103306</v>
      </c>
      <c r="K19" s="1">
        <f t="shared" si="4"/>
        <v>1.5757090620683294</v>
      </c>
      <c r="L19" s="1">
        <f>J19-J23</f>
        <v>0.10108463828608638</v>
      </c>
      <c r="M19" s="1">
        <f t="shared" si="5"/>
        <v>1.0218104097428921E-2</v>
      </c>
    </row>
    <row r="20" spans="1:13">
      <c r="A20" s="4" t="s">
        <v>82</v>
      </c>
      <c r="B20" s="2">
        <v>9</v>
      </c>
      <c r="C20" s="1">
        <f t="shared" si="0"/>
        <v>0.95424250943932487</v>
      </c>
      <c r="D20" s="1">
        <f t="shared" si="1"/>
        <v>0.91057876682105998</v>
      </c>
      <c r="E20" s="1">
        <f>C20-C23</f>
        <v>-0.14500915078526544</v>
      </c>
      <c r="F20" s="1">
        <f t="shared" si="2"/>
        <v>2.1027653811463848E-2</v>
      </c>
      <c r="H20" s="4" t="s">
        <v>82</v>
      </c>
      <c r="I20" s="2">
        <v>19</v>
      </c>
      <c r="J20" s="1">
        <f t="shared" si="3"/>
        <v>1.2787536009528289</v>
      </c>
      <c r="K20" s="1">
        <f t="shared" si="4"/>
        <v>1.6352107719498268</v>
      </c>
      <c r="L20" s="1">
        <f>J20-J23</f>
        <v>0.12456573413560923</v>
      </c>
      <c r="M20" s="1">
        <f t="shared" si="5"/>
        <v>1.5516622120743282E-2</v>
      </c>
    </row>
    <row r="21" spans="1:13">
      <c r="A21" s="4" t="s">
        <v>84</v>
      </c>
      <c r="B21" s="2">
        <v>10</v>
      </c>
      <c r="C21" s="1">
        <f t="shared" ref="C21" si="6">LOG10(B21)</f>
        <v>1</v>
      </c>
      <c r="D21" s="1">
        <f t="shared" ref="D21" si="7">C21^2</f>
        <v>1</v>
      </c>
      <c r="E21" s="1">
        <f>C21-C23</f>
        <v>-9.925166022459031E-2</v>
      </c>
      <c r="F21" s="1">
        <f t="shared" ref="F21" si="8">E21^2</f>
        <v>9.8508920573375219E-3</v>
      </c>
      <c r="H21" s="4" t="s">
        <v>84</v>
      </c>
      <c r="I21" s="2">
        <v>20</v>
      </c>
      <c r="J21" s="1">
        <f t="shared" ref="J21" si="9">LOG10(I21)</f>
        <v>1.3010299956639813</v>
      </c>
      <c r="K21" s="1">
        <f t="shared" ref="K21" si="10">J21^2</f>
        <v>1.6926790496174191</v>
      </c>
      <c r="L21" s="1">
        <f>J21-J23</f>
        <v>0.14684212884676162</v>
      </c>
      <c r="M21" s="1">
        <f t="shared" ref="M21" si="11">L21^2</f>
        <v>2.1562610804248941E-2</v>
      </c>
    </row>
    <row r="22" spans="1:13" ht="14.25" customHeight="1">
      <c r="A22" s="4"/>
      <c r="B22" s="9"/>
      <c r="C22" s="1"/>
      <c r="D22" s="1"/>
      <c r="H22" s="4"/>
      <c r="I22" s="9"/>
      <c r="J22" s="1"/>
      <c r="K22" s="1"/>
    </row>
    <row r="23" spans="1:13">
      <c r="A23" s="5" t="s">
        <v>25</v>
      </c>
      <c r="B23" s="1"/>
      <c r="C23" s="5">
        <f>SUM(C5:C21)/17</f>
        <v>1.0992516602245903</v>
      </c>
      <c r="D23" s="1"/>
      <c r="H23" s="5" t="s">
        <v>26</v>
      </c>
      <c r="I23" s="1"/>
      <c r="J23" s="5">
        <f>SUM(J5:J21)/17</f>
        <v>1.1541878668172196</v>
      </c>
      <c r="K23" s="1"/>
    </row>
    <row r="24" spans="1:13">
      <c r="A24" s="7" t="s">
        <v>14</v>
      </c>
      <c r="B24" s="1"/>
      <c r="C24" s="7">
        <f>10^C23</f>
        <v>12.567580051428338</v>
      </c>
      <c r="D24" s="1"/>
      <c r="H24" s="7" t="s">
        <v>27</v>
      </c>
      <c r="I24" s="1"/>
      <c r="J24" s="7">
        <f>10^J23</f>
        <v>14.262244153864204</v>
      </c>
      <c r="K24" s="1"/>
    </row>
    <row r="25" spans="1:13" ht="14.25" customHeight="1">
      <c r="A25" s="4"/>
      <c r="B25" s="9"/>
      <c r="C25" s="1"/>
      <c r="D25" s="1"/>
      <c r="H25" s="4"/>
      <c r="I25" s="9"/>
      <c r="J25" s="1"/>
      <c r="K25" s="1"/>
    </row>
    <row r="26" spans="1:13">
      <c r="A26" s="10" t="s">
        <v>16</v>
      </c>
      <c r="B26" s="9"/>
      <c r="C26" s="1"/>
      <c r="D26" s="1"/>
      <c r="F26" s="5">
        <f>SUM(F5:F21)</f>
        <v>0.89139171987096011</v>
      </c>
      <c r="H26" s="10" t="s">
        <v>28</v>
      </c>
      <c r="I26" s="9"/>
      <c r="J26" s="1"/>
      <c r="K26" s="1"/>
      <c r="M26" s="5">
        <f>SUM(M5:M21)</f>
        <v>0.34495744796503958</v>
      </c>
    </row>
    <row r="27" spans="1:13">
      <c r="A27" s="10" t="s">
        <v>21</v>
      </c>
      <c r="B27" s="9"/>
      <c r="C27" s="1"/>
      <c r="D27" s="1"/>
      <c r="F27" s="5">
        <f>F26/16</f>
        <v>5.5711982491935007E-2</v>
      </c>
      <c r="H27" s="10" t="s">
        <v>29</v>
      </c>
      <c r="I27" s="9"/>
      <c r="J27" s="1"/>
      <c r="K27" s="1"/>
      <c r="M27" s="5">
        <f>M26/16</f>
        <v>2.1559840497814974E-2</v>
      </c>
    </row>
    <row r="28" spans="1:13">
      <c r="A28" s="11" t="s">
        <v>17</v>
      </c>
      <c r="B28" s="9"/>
      <c r="C28" s="1"/>
      <c r="D28" s="1"/>
      <c r="F28" s="1">
        <f>F27^0.5</f>
        <v>0.23603385878287675</v>
      </c>
      <c r="H28" s="11" t="s">
        <v>53</v>
      </c>
      <c r="I28" s="9"/>
      <c r="J28" s="1"/>
      <c r="K28" s="1"/>
      <c r="M28" s="1">
        <f>M27^0.5</f>
        <v>0.14683269560222265</v>
      </c>
    </row>
    <row r="29" spans="1:13">
      <c r="A29" s="12" t="s">
        <v>13</v>
      </c>
      <c r="B29" s="9"/>
      <c r="C29" s="1"/>
      <c r="D29" s="1"/>
      <c r="F29" s="7">
        <f>10^F28</f>
        <v>1.7220028217916641</v>
      </c>
      <c r="H29" s="12" t="s">
        <v>30</v>
      </c>
      <c r="I29" s="9"/>
      <c r="J29" s="1"/>
      <c r="K29" s="1"/>
      <c r="M29" s="7">
        <f>10^M28</f>
        <v>1.4022733990522926</v>
      </c>
    </row>
    <row r="30" spans="1:13">
      <c r="A30" s="1"/>
      <c r="B30" s="1"/>
      <c r="C30" s="1"/>
      <c r="D30" s="1"/>
      <c r="H30" s="1"/>
      <c r="I30" s="1"/>
      <c r="J30" s="1"/>
      <c r="K30" s="1"/>
    </row>
    <row r="31" spans="1:13">
      <c r="A31" s="5" t="s">
        <v>10</v>
      </c>
      <c r="B31" s="1"/>
      <c r="C31" s="1"/>
      <c r="D31" s="5">
        <f>SUM(D5:D21)</f>
        <v>21.43341333248177</v>
      </c>
      <c r="H31" s="5" t="s">
        <v>10</v>
      </c>
      <c r="I31" s="1"/>
      <c r="J31" s="1"/>
      <c r="K31" s="5">
        <f>SUM(K5:K21)</f>
        <v>22.991501190402467</v>
      </c>
    </row>
    <row r="32" spans="1:13">
      <c r="A32" s="1" t="s">
        <v>36</v>
      </c>
      <c r="B32" s="1"/>
      <c r="C32" s="1"/>
      <c r="D32" s="1">
        <f>(C23)^2</f>
        <v>1.2083542125065181</v>
      </c>
      <c r="H32" s="1" t="s">
        <v>35</v>
      </c>
      <c r="I32" s="1"/>
      <c r="J32" s="1"/>
      <c r="K32" s="1">
        <f>(J23)^2</f>
        <v>1.3321496319080839</v>
      </c>
    </row>
    <row r="33" spans="1:11">
      <c r="A33" s="6" t="s">
        <v>37</v>
      </c>
      <c r="B33" s="1"/>
      <c r="C33" s="1"/>
      <c r="D33" s="5">
        <f>D32*17</f>
        <v>20.542021612610807</v>
      </c>
      <c r="H33" s="6" t="s">
        <v>34</v>
      </c>
      <c r="I33" s="1"/>
      <c r="J33" s="1"/>
      <c r="K33" s="5">
        <f>K32*17</f>
        <v>22.646543742437427</v>
      </c>
    </row>
    <row r="34" spans="1:11">
      <c r="A34" s="1" t="s">
        <v>38</v>
      </c>
      <c r="B34" s="1"/>
      <c r="C34" s="1"/>
      <c r="D34" s="1">
        <f>D31-D33</f>
        <v>0.89139171987096333</v>
      </c>
      <c r="H34" s="1" t="s">
        <v>33</v>
      </c>
      <c r="I34" s="1"/>
      <c r="J34" s="1"/>
      <c r="K34" s="1">
        <f>K31-K33</f>
        <v>0.34495744796504013</v>
      </c>
    </row>
    <row r="35" spans="1:11">
      <c r="A35" s="5" t="s">
        <v>39</v>
      </c>
      <c r="B35" s="1"/>
      <c r="C35" s="1"/>
      <c r="D35" s="5">
        <f>D34/16</f>
        <v>5.5711982491935208E-2</v>
      </c>
      <c r="H35" s="5" t="s">
        <v>32</v>
      </c>
      <c r="I35" s="1"/>
      <c r="J35" s="1"/>
      <c r="K35" s="5">
        <f>K34/16</f>
        <v>2.1559840497815008E-2</v>
      </c>
    </row>
    <row r="36" spans="1:11">
      <c r="A36" s="1" t="s">
        <v>40</v>
      </c>
      <c r="B36" s="1"/>
      <c r="C36" s="1"/>
      <c r="D36" s="1">
        <f>D35^0.5</f>
        <v>0.23603385878287719</v>
      </c>
      <c r="H36" s="1" t="s">
        <v>31</v>
      </c>
      <c r="I36" s="1"/>
      <c r="J36" s="1"/>
      <c r="K36" s="1">
        <f>K35^0.5</f>
        <v>0.14683269560222276</v>
      </c>
    </row>
    <row r="37" spans="1:11">
      <c r="A37" s="7" t="s">
        <v>13</v>
      </c>
      <c r="B37" s="1"/>
      <c r="C37" s="1"/>
      <c r="D37" s="7">
        <f>10^D36</f>
        <v>1.7220028217916656</v>
      </c>
      <c r="H37" s="7" t="s">
        <v>41</v>
      </c>
      <c r="I37" s="1"/>
      <c r="J37" s="1"/>
      <c r="K37" s="7">
        <f>10^K36</f>
        <v>1.4022733990522931</v>
      </c>
    </row>
    <row r="38" spans="1:11">
      <c r="A38" s="1"/>
      <c r="B38" s="1"/>
      <c r="C38" s="1"/>
      <c r="D38" s="1"/>
    </row>
    <row r="40" spans="1:11">
      <c r="A40" s="1" t="s">
        <v>44</v>
      </c>
      <c r="B40" s="1"/>
      <c r="C40" s="1"/>
      <c r="D40" s="1">
        <f>(C23+J23)/2</f>
        <v>1.126719763520905</v>
      </c>
    </row>
    <row r="41" spans="1:11">
      <c r="A41" s="7" t="s">
        <v>45</v>
      </c>
      <c r="B41" s="1"/>
      <c r="C41" s="1"/>
      <c r="D41" s="7">
        <f>10^D40</f>
        <v>13.388125153161074</v>
      </c>
    </row>
    <row r="42" spans="1:11">
      <c r="A42" s="1"/>
      <c r="B42" s="1"/>
      <c r="C42" s="1"/>
      <c r="D42" s="1"/>
    </row>
    <row r="43" spans="1:11">
      <c r="A43" s="1" t="s">
        <v>46</v>
      </c>
      <c r="B43" s="1"/>
      <c r="C43" s="1"/>
      <c r="D43" s="1">
        <f>D36^2</f>
        <v>5.5711982491935215E-2</v>
      </c>
    </row>
    <row r="44" spans="1:11">
      <c r="A44" s="1" t="s">
        <v>47</v>
      </c>
      <c r="B44" s="1"/>
      <c r="C44" s="1"/>
      <c r="D44" s="1">
        <f>K36^2</f>
        <v>2.1559840497815005E-2</v>
      </c>
    </row>
    <row r="45" spans="1:11">
      <c r="A45" s="1" t="s">
        <v>48</v>
      </c>
      <c r="B45" s="1"/>
      <c r="C45" s="1"/>
      <c r="D45" s="1">
        <f>(D43+D44)/2</f>
        <v>3.8635911494875108E-2</v>
      </c>
    </row>
    <row r="46" spans="1:11">
      <c r="A46" s="1" t="s">
        <v>50</v>
      </c>
      <c r="B46" s="1"/>
      <c r="C46" s="1"/>
      <c r="D46" s="1">
        <f>C23-J23</f>
        <v>-5.4936206592629322E-2</v>
      </c>
    </row>
    <row r="47" spans="1:11">
      <c r="A47" s="1" t="s">
        <v>51</v>
      </c>
      <c r="B47" s="1"/>
      <c r="C47" s="1"/>
      <c r="D47" s="1">
        <f>D46^2</f>
        <v>3.0179867947880495E-3</v>
      </c>
    </row>
    <row r="48" spans="1:11">
      <c r="A48" s="1" t="s">
        <v>52</v>
      </c>
      <c r="B48" s="1"/>
      <c r="C48" s="1"/>
      <c r="D48" s="1">
        <f>D47/2</f>
        <v>1.5089933973940247E-3</v>
      </c>
    </row>
    <row r="49" spans="1:4">
      <c r="A49" s="1" t="s">
        <v>54</v>
      </c>
      <c r="B49" s="1"/>
      <c r="C49" s="1"/>
      <c r="D49" s="1">
        <f>D45+D48</f>
        <v>4.0144904892269136E-2</v>
      </c>
    </row>
    <row r="50" spans="1:4">
      <c r="A50" s="1" t="s">
        <v>49</v>
      </c>
      <c r="B50" s="1"/>
      <c r="C50" s="1"/>
      <c r="D50" s="1">
        <f>D49^0.5</f>
        <v>0.200361934738785</v>
      </c>
    </row>
    <row r="51" spans="1:4">
      <c r="A51" s="7" t="s">
        <v>18</v>
      </c>
      <c r="B51" s="1"/>
      <c r="C51" s="1"/>
      <c r="D51" s="7">
        <f>10^D50</f>
        <v>1.5862145700529109</v>
      </c>
    </row>
    <row r="52" spans="1:4">
      <c r="A52" s="1"/>
      <c r="B52" s="1"/>
      <c r="C52" s="1"/>
      <c r="D52" s="1"/>
    </row>
    <row r="53" spans="1:4">
      <c r="A53" s="1" t="s">
        <v>55</v>
      </c>
      <c r="B53" s="1"/>
      <c r="C53" s="1"/>
      <c r="D53" s="1">
        <f>D50*1.645</f>
        <v>0.3295953826453013</v>
      </c>
    </row>
    <row r="54" spans="1:4">
      <c r="A54" s="1" t="s">
        <v>19</v>
      </c>
      <c r="B54" s="1"/>
      <c r="C54" s="1"/>
      <c r="D54" s="1">
        <f>D40+D53</f>
        <v>1.4563151461662063</v>
      </c>
    </row>
    <row r="55" spans="1:4">
      <c r="A55" s="7" t="s">
        <v>56</v>
      </c>
      <c r="B55" s="1"/>
      <c r="C55" s="1"/>
      <c r="D55" s="7">
        <f>10^D54</f>
        <v>28.596649089644757</v>
      </c>
    </row>
    <row r="56" spans="1:4">
      <c r="A56" s="1"/>
      <c r="B56" s="1"/>
      <c r="C56" s="1"/>
      <c r="D56" s="1"/>
    </row>
    <row r="57" spans="1:4">
      <c r="A57" s="1" t="s">
        <v>57</v>
      </c>
      <c r="B57" s="1"/>
      <c r="C57" s="1"/>
      <c r="D57" s="1">
        <f>D50^2</f>
        <v>4.0144904892269136E-2</v>
      </c>
    </row>
    <row r="58" spans="1:4">
      <c r="A58" s="1" t="s">
        <v>58</v>
      </c>
      <c r="B58" s="1"/>
      <c r="C58" s="1"/>
      <c r="D58" s="1">
        <f>D57*1.151</f>
        <v>4.6206785531001777E-2</v>
      </c>
    </row>
    <row r="59" spans="1:4">
      <c r="A59" s="1" t="s">
        <v>59</v>
      </c>
      <c r="B59" s="1"/>
      <c r="C59" s="1"/>
      <c r="D59" s="1">
        <f>D40+D58</f>
        <v>1.1729265490519067</v>
      </c>
    </row>
    <row r="60" spans="1:4">
      <c r="A60" s="7" t="s">
        <v>22</v>
      </c>
      <c r="B60" s="1"/>
      <c r="C60" s="1"/>
      <c r="D60" s="7">
        <f>10^D59</f>
        <v>14.891092077529382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/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85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C5-C24</f>
        <v>0.26569056329668927</v>
      </c>
      <c r="F5" s="1">
        <f>E5^2</f>
        <v>7.0591475424912051E-2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J5-J24</f>
        <v>4.0597036509999462E-2</v>
      </c>
      <c r="M5" s="1">
        <f>L5^2</f>
        <v>1.6481193733942294E-3</v>
      </c>
    </row>
    <row r="6" spans="1:13">
      <c r="A6" s="4" t="s">
        <v>1</v>
      </c>
      <c r="B6" s="2">
        <v>30</v>
      </c>
      <c r="C6" s="1">
        <f t="shared" ref="C6:C21" si="0">LOG10(B6)</f>
        <v>1.4771212547196624</v>
      </c>
      <c r="D6" s="1">
        <f t="shared" ref="D6:D21" si="1">C6^2</f>
        <v>2.1818872011445896</v>
      </c>
      <c r="E6" s="1">
        <f>C6-C24</f>
        <v>0.38108398199875881</v>
      </c>
      <c r="F6" s="1">
        <f t="shared" ref="F6:F21" si="2">E6^2</f>
        <v>0.14522500133603033</v>
      </c>
      <c r="H6" s="4" t="s">
        <v>1</v>
      </c>
      <c r="I6" s="2">
        <v>21</v>
      </c>
      <c r="J6" s="1">
        <f t="shared" ref="J6:J21" si="3">LOG10(I6)</f>
        <v>1.3222192947339193</v>
      </c>
      <c r="K6" s="1">
        <f t="shared" ref="K6:K21" si="4">J6^2</f>
        <v>1.748263863366663</v>
      </c>
      <c r="L6" s="1">
        <f>J6-J24</f>
        <v>0.15869634858799397</v>
      </c>
      <c r="M6" s="1">
        <f t="shared" ref="M6:M21" si="5">L6^2</f>
        <v>2.5184531055162097E-2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C7-C24</f>
        <v>0.43544164432135157</v>
      </c>
      <c r="F7" s="1">
        <f t="shared" si="2"/>
        <v>0.18960942560928246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J7-J24</f>
        <v>0.21668829556568059</v>
      </c>
      <c r="M7" s="1">
        <f t="shared" si="5"/>
        <v>4.695381743515975E-2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C8-C24</f>
        <v>5.0090762957334389E-2</v>
      </c>
      <c r="F8" s="1">
        <f t="shared" si="2"/>
        <v>2.5090845336478628E-3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J8-J24</f>
        <v>-0.20928043670660046</v>
      </c>
      <c r="M8" s="1">
        <f t="shared" si="5"/>
        <v>4.3798301188105404E-2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C9-C24</f>
        <v>-5.4644587562678426E-2</v>
      </c>
      <c r="F9" s="1">
        <f t="shared" si="2"/>
        <v>2.9860309498952299E-3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J9-J24</f>
        <v>-0.31842490613166852</v>
      </c>
      <c r="M9" s="1">
        <f t="shared" si="5"/>
        <v>0.1013944208449619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C10-C24</f>
        <v>0.15923523238240245</v>
      </c>
      <c r="F10" s="1">
        <f t="shared" si="2"/>
        <v>2.5355859231877709E-2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J10-J24</f>
        <v>-8.4341700098300443E-2</v>
      </c>
      <c r="M10" s="1">
        <f t="shared" si="5"/>
        <v>7.1135223754716526E-3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C11-C24</f>
        <v>8.0053986334777782E-2</v>
      </c>
      <c r="F11" s="1">
        <f t="shared" si="2"/>
        <v>6.4086407280887882E-3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J11-J24</f>
        <v>-0.16352294614592533</v>
      </c>
      <c r="M11" s="1">
        <f t="shared" si="5"/>
        <v>2.6739753916243194E-2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C12-C24</f>
        <v>-5.4644587562678426E-2</v>
      </c>
      <c r="F12" s="1">
        <f t="shared" si="2"/>
        <v>2.9860309498952299E-3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J12-J24</f>
        <v>-0.20928043670660046</v>
      </c>
      <c r="M12" s="1">
        <f t="shared" si="5"/>
        <v>4.3798301188105404E-2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C13-C24</f>
        <v>0.20499272294307769</v>
      </c>
      <c r="F13" s="1">
        <f t="shared" si="2"/>
        <v>4.2022016459617409E-2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J13-J24</f>
        <v>1.2568312909756019E-2</v>
      </c>
      <c r="M13" s="1">
        <f t="shared" si="5"/>
        <v>1.5796248939753979E-4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C14-C24</f>
        <v>8.0053986334777782E-2</v>
      </c>
      <c r="F14" s="1">
        <f t="shared" si="2"/>
        <v>6.4086407280887882E-3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J14-J24</f>
        <v>-4.9579593839088609E-2</v>
      </c>
      <c r="M14" s="1">
        <f t="shared" si="5"/>
        <v>2.4581361252489931E-3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C15-C24</f>
        <v>-9.6037272720903566E-2</v>
      </c>
      <c r="F15" s="1">
        <f t="shared" si="2"/>
        <v>9.2231577516692087E-3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J15-J24</f>
        <v>-1.7394910467687374E-2</v>
      </c>
      <c r="M15" s="1">
        <f t="shared" si="5"/>
        <v>3.0258291017885977E-4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C16-C24</f>
        <v>-0.39706726838488471</v>
      </c>
      <c r="F16" s="1">
        <f t="shared" si="2"/>
        <v>0.15766241562263406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J16-J24</f>
        <v>1.2568312909756019E-2</v>
      </c>
      <c r="M16" s="1">
        <f t="shared" si="5"/>
        <v>1.5796248939753979E-4</v>
      </c>
    </row>
    <row r="17" spans="1:13">
      <c r="A17" s="4" t="s">
        <v>76</v>
      </c>
      <c r="B17" s="2">
        <v>6</v>
      </c>
      <c r="C17" s="1">
        <f t="shared" si="0"/>
        <v>0.77815125038364363</v>
      </c>
      <c r="D17" s="1">
        <f t="shared" si="1"/>
        <v>0.60551936847362808</v>
      </c>
      <c r="E17" s="1">
        <f>C17-C24</f>
        <v>-0.31788602233725993</v>
      </c>
      <c r="F17" s="1">
        <f t="shared" si="2"/>
        <v>0.10105152319740492</v>
      </c>
      <c r="H17" s="4" t="s">
        <v>76</v>
      </c>
      <c r="I17" s="2">
        <v>16</v>
      </c>
      <c r="J17" s="1">
        <f t="shared" si="3"/>
        <v>1.2041199826559248</v>
      </c>
      <c r="K17" s="1">
        <f t="shared" si="4"/>
        <v>1.4499049326313047</v>
      </c>
      <c r="L17" s="1">
        <f>J17-J24</f>
        <v>4.0597036509999462E-2</v>
      </c>
      <c r="M17" s="1">
        <f t="shared" si="5"/>
        <v>1.6481193733942294E-3</v>
      </c>
    </row>
    <row r="18" spans="1:13">
      <c r="A18" s="4" t="s">
        <v>78</v>
      </c>
      <c r="B18" s="2">
        <v>7</v>
      </c>
      <c r="C18" s="1">
        <f t="shared" si="0"/>
        <v>0.84509804001425681</v>
      </c>
      <c r="D18" s="1">
        <f t="shared" si="1"/>
        <v>0.71419069723593842</v>
      </c>
      <c r="E18" s="1">
        <f>C18-C24</f>
        <v>-0.25093923270664675</v>
      </c>
      <c r="F18" s="1">
        <f t="shared" si="2"/>
        <v>6.2970498511400616E-2</v>
      </c>
      <c r="H18" s="4" t="s">
        <v>78</v>
      </c>
      <c r="I18" s="2">
        <v>17</v>
      </c>
      <c r="J18" s="1">
        <f t="shared" si="3"/>
        <v>1.2304489213782739</v>
      </c>
      <c r="K18" s="1">
        <f t="shared" si="4"/>
        <v>1.5140045481209576</v>
      </c>
      <c r="L18" s="1">
        <f>J18-J24</f>
        <v>6.6925975232348556E-2</v>
      </c>
      <c r="M18" s="1">
        <f t="shared" si="5"/>
        <v>4.4790861608009326E-3</v>
      </c>
    </row>
    <row r="19" spans="1:13">
      <c r="A19" s="4" t="s">
        <v>80</v>
      </c>
      <c r="B19" s="2">
        <v>8</v>
      </c>
      <c r="C19" s="1">
        <f t="shared" si="0"/>
        <v>0.90308998699194354</v>
      </c>
      <c r="D19" s="1">
        <f t="shared" si="1"/>
        <v>0.81557152460510873</v>
      </c>
      <c r="E19" s="1">
        <f>C19-C24</f>
        <v>-0.19294728572896003</v>
      </c>
      <c r="F19" s="1">
        <f t="shared" si="2"/>
        <v>3.7228655070172943E-2</v>
      </c>
      <c r="H19" s="4" t="s">
        <v>80</v>
      </c>
      <c r="I19" s="2">
        <v>18</v>
      </c>
      <c r="J19" s="1">
        <f t="shared" si="3"/>
        <v>1.255272505103306</v>
      </c>
      <c r="K19" s="1">
        <f t="shared" si="4"/>
        <v>1.5757090620683294</v>
      </c>
      <c r="L19" s="1">
        <f>J19-J24</f>
        <v>9.1749558957380684E-2</v>
      </c>
      <c r="M19" s="1">
        <f t="shared" si="5"/>
        <v>8.4179815688738748E-3</v>
      </c>
    </row>
    <row r="20" spans="1:13">
      <c r="A20" s="4" t="s">
        <v>82</v>
      </c>
      <c r="B20" s="2">
        <v>9</v>
      </c>
      <c r="C20" s="1">
        <f t="shared" si="0"/>
        <v>0.95424250943932487</v>
      </c>
      <c r="D20" s="1">
        <f t="shared" si="1"/>
        <v>0.91057876682105998</v>
      </c>
      <c r="E20" s="1">
        <f>C20-C24</f>
        <v>-0.1417947632815787</v>
      </c>
      <c r="F20" s="1">
        <f t="shared" si="2"/>
        <v>2.0105754894078939E-2</v>
      </c>
      <c r="H20" s="4" t="s">
        <v>82</v>
      </c>
      <c r="I20" s="2">
        <v>19</v>
      </c>
      <c r="J20" s="1">
        <f t="shared" si="3"/>
        <v>1.2787536009528289</v>
      </c>
      <c r="K20" s="1">
        <f t="shared" si="4"/>
        <v>1.6352107719498268</v>
      </c>
      <c r="L20" s="1">
        <f>J20-J24</f>
        <v>0.11523065480690353</v>
      </c>
      <c r="M20" s="1">
        <f t="shared" si="5"/>
        <v>1.327810380722776E-2</v>
      </c>
    </row>
    <row r="21" spans="1:13">
      <c r="A21" s="4" t="s">
        <v>84</v>
      </c>
      <c r="B21" s="2">
        <v>10</v>
      </c>
      <c r="C21" s="1">
        <f t="shared" si="0"/>
        <v>1</v>
      </c>
      <c r="D21" s="1">
        <f t="shared" si="1"/>
        <v>1</v>
      </c>
      <c r="E21" s="1">
        <f>C21-C24</f>
        <v>-9.6037272720903566E-2</v>
      </c>
      <c r="F21" s="1">
        <f t="shared" si="2"/>
        <v>9.2231577516692087E-3</v>
      </c>
      <c r="H21" s="4" t="s">
        <v>84</v>
      </c>
      <c r="I21" s="2">
        <v>20</v>
      </c>
      <c r="J21" s="1">
        <f t="shared" si="3"/>
        <v>1.3010299956639813</v>
      </c>
      <c r="K21" s="1">
        <f t="shared" si="4"/>
        <v>1.6926790496174191</v>
      </c>
      <c r="L21" s="1">
        <f>J21-J24</f>
        <v>0.13750704951805592</v>
      </c>
      <c r="M21" s="1">
        <f t="shared" si="5"/>
        <v>1.8908188667161083E-2</v>
      </c>
    </row>
    <row r="22" spans="1:13">
      <c r="A22" s="4" t="s">
        <v>86</v>
      </c>
      <c r="B22" s="2">
        <v>11</v>
      </c>
      <c r="C22" s="1">
        <f t="shared" ref="C22" si="6">LOG10(B22)</f>
        <v>1.0413926851582251</v>
      </c>
      <c r="D22" s="1">
        <f t="shared" ref="D22" si="7">C22^2</f>
        <v>1.0844987247010582</v>
      </c>
      <c r="E22" s="1">
        <f>C22-C24</f>
        <v>-5.4644587562678426E-2</v>
      </c>
      <c r="F22" s="1">
        <f t="shared" ref="F22" si="8">E22^2</f>
        <v>2.9860309498952299E-3</v>
      </c>
      <c r="H22" s="4" t="s">
        <v>86</v>
      </c>
      <c r="I22" s="2">
        <v>21</v>
      </c>
      <c r="J22" s="1">
        <f t="shared" ref="J22" si="9">LOG10(I22)</f>
        <v>1.3222192947339193</v>
      </c>
      <c r="K22" s="1">
        <f t="shared" ref="K22" si="10">J22^2</f>
        <v>1.748263863366663</v>
      </c>
      <c r="L22" s="1">
        <f>J22-J24</f>
        <v>0.15869634858799397</v>
      </c>
      <c r="M22" s="1">
        <f t="shared" ref="M22" si="11">L22^2</f>
        <v>2.5184531055162097E-2</v>
      </c>
    </row>
    <row r="23" spans="1:13" ht="14.25" customHeight="1">
      <c r="A23" s="4"/>
      <c r="B23" s="9"/>
      <c r="C23" s="1"/>
      <c r="D23" s="1"/>
      <c r="H23" s="4"/>
      <c r="I23" s="9"/>
      <c r="J23" s="1"/>
      <c r="K23" s="1"/>
    </row>
    <row r="24" spans="1:13">
      <c r="A24" s="5" t="s">
        <v>25</v>
      </c>
      <c r="B24" s="1"/>
      <c r="C24" s="5">
        <f>SUM(C5:C22)/18</f>
        <v>1.0960372727209036</v>
      </c>
      <c r="D24" s="1"/>
      <c r="H24" s="5" t="s">
        <v>26</v>
      </c>
      <c r="I24" s="1"/>
      <c r="J24" s="5">
        <f>SUM(J5:J22)/18</f>
        <v>1.1635229461459253</v>
      </c>
      <c r="K24" s="1"/>
    </row>
    <row r="25" spans="1:13">
      <c r="A25" s="7" t="s">
        <v>14</v>
      </c>
      <c r="B25" s="1"/>
      <c r="C25" s="7">
        <f>10^C24</f>
        <v>12.474905737951492</v>
      </c>
      <c r="D25" s="1"/>
      <c r="H25" s="7" t="s">
        <v>27</v>
      </c>
      <c r="I25" s="1"/>
      <c r="J25" s="7">
        <f>10^J24</f>
        <v>14.572126951901581</v>
      </c>
      <c r="K25" s="1"/>
    </row>
    <row r="26" spans="1:13" ht="14.25" customHeight="1">
      <c r="A26" s="4"/>
      <c r="B26" s="9"/>
      <c r="C26" s="1"/>
      <c r="D26" s="1"/>
      <c r="H26" s="4"/>
      <c r="I26" s="9"/>
      <c r="J26" s="1"/>
      <c r="K26" s="1"/>
    </row>
    <row r="27" spans="1:13">
      <c r="A27" s="10" t="s">
        <v>16</v>
      </c>
      <c r="B27" s="9"/>
      <c r="C27" s="1"/>
      <c r="D27" s="1"/>
      <c r="F27" s="5">
        <f>SUM(F5:F22)</f>
        <v>0.89455339970026104</v>
      </c>
      <c r="H27" s="10" t="s">
        <v>28</v>
      </c>
      <c r="I27" s="9"/>
      <c r="J27" s="1"/>
      <c r="K27" s="1"/>
      <c r="M27" s="5">
        <f>SUM(M5:M22)</f>
        <v>0.37162342202344656</v>
      </c>
    </row>
    <row r="28" spans="1:13">
      <c r="A28" s="10" t="s">
        <v>21</v>
      </c>
      <c r="B28" s="9"/>
      <c r="C28" s="1"/>
      <c r="D28" s="1"/>
      <c r="F28" s="5">
        <f>F27/17</f>
        <v>5.2620788217662418E-2</v>
      </c>
      <c r="H28" s="10" t="s">
        <v>29</v>
      </c>
      <c r="I28" s="9"/>
      <c r="J28" s="1"/>
      <c r="K28" s="1"/>
      <c r="M28" s="5">
        <f>M27/17</f>
        <v>2.1860201295496855E-2</v>
      </c>
    </row>
    <row r="29" spans="1:13">
      <c r="A29" s="11" t="s">
        <v>17</v>
      </c>
      <c r="B29" s="9"/>
      <c r="C29" s="1"/>
      <c r="D29" s="1"/>
      <c r="F29" s="1">
        <f>F28^0.5</f>
        <v>0.22939221481485028</v>
      </c>
      <c r="H29" s="11" t="s">
        <v>53</v>
      </c>
      <c r="I29" s="9"/>
      <c r="J29" s="1"/>
      <c r="K29" s="1"/>
      <c r="M29" s="1">
        <f>M28^0.5</f>
        <v>0.14785195736106052</v>
      </c>
    </row>
    <row r="30" spans="1:13">
      <c r="A30" s="12" t="s">
        <v>13</v>
      </c>
      <c r="B30" s="9"/>
      <c r="C30" s="1"/>
      <c r="D30" s="1"/>
      <c r="F30" s="7">
        <f>10^F29</f>
        <v>1.6958686616081899</v>
      </c>
      <c r="H30" s="12" t="s">
        <v>30</v>
      </c>
      <c r="I30" s="9"/>
      <c r="J30" s="1"/>
      <c r="K30" s="1"/>
      <c r="M30" s="7">
        <f>10^M29</f>
        <v>1.4055683112441111</v>
      </c>
    </row>
    <row r="31" spans="1:13">
      <c r="A31" s="1"/>
      <c r="B31" s="1"/>
      <c r="C31" s="1"/>
      <c r="D31" s="1"/>
      <c r="H31" s="1"/>
      <c r="I31" s="1"/>
      <c r="J31" s="1"/>
      <c r="K31" s="1"/>
    </row>
    <row r="32" spans="1:13">
      <c r="A32" s="5" t="s">
        <v>10</v>
      </c>
      <c r="B32" s="1"/>
      <c r="C32" s="1"/>
      <c r="D32" s="5">
        <f>SUM(D5:D22)</f>
        <v>22.517912057182826</v>
      </c>
      <c r="H32" s="5" t="s">
        <v>10</v>
      </c>
      <c r="I32" s="1"/>
      <c r="J32" s="1"/>
      <c r="K32" s="5">
        <f>SUM(K5:K22)</f>
        <v>24.73976505376913</v>
      </c>
    </row>
    <row r="33" spans="1:11">
      <c r="A33" s="1" t="s">
        <v>36</v>
      </c>
      <c r="B33" s="1"/>
      <c r="C33" s="1"/>
      <c r="D33" s="1">
        <f>(C24)^2</f>
        <v>1.2012977031934764</v>
      </c>
      <c r="H33" s="1" t="s">
        <v>35</v>
      </c>
      <c r="I33" s="1"/>
      <c r="J33" s="1"/>
      <c r="K33" s="1">
        <f>(J24)^2</f>
        <v>1.3537856462080939</v>
      </c>
    </row>
    <row r="34" spans="1:11">
      <c r="A34" s="6" t="s">
        <v>37</v>
      </c>
      <c r="B34" s="1"/>
      <c r="C34" s="1"/>
      <c r="D34" s="5">
        <f>D33*18</f>
        <v>21.623358657482576</v>
      </c>
      <c r="H34" s="6" t="s">
        <v>34</v>
      </c>
      <c r="I34" s="1"/>
      <c r="J34" s="1"/>
      <c r="K34" s="5">
        <f>K33*18</f>
        <v>24.36814163174569</v>
      </c>
    </row>
    <row r="35" spans="1:11">
      <c r="A35" s="1" t="s">
        <v>38</v>
      </c>
      <c r="B35" s="1"/>
      <c r="C35" s="1"/>
      <c r="D35" s="1">
        <f>D32-D34</f>
        <v>0.89455339970024994</v>
      </c>
      <c r="H35" s="1" t="s">
        <v>33</v>
      </c>
      <c r="I35" s="1"/>
      <c r="J35" s="1"/>
      <c r="K35" s="1">
        <f>K32-K34</f>
        <v>0.37162342202343979</v>
      </c>
    </row>
    <row r="36" spans="1:11">
      <c r="A36" s="5" t="s">
        <v>39</v>
      </c>
      <c r="B36" s="1"/>
      <c r="C36" s="1"/>
      <c r="D36" s="5">
        <f>D35/17</f>
        <v>5.2620788217661758E-2</v>
      </c>
      <c r="H36" s="5" t="s">
        <v>32</v>
      </c>
      <c r="I36" s="1"/>
      <c r="J36" s="1"/>
      <c r="K36" s="5">
        <f>K35/17</f>
        <v>2.1860201295496456E-2</v>
      </c>
    </row>
    <row r="37" spans="1:11">
      <c r="A37" s="1" t="s">
        <v>40</v>
      </c>
      <c r="B37" s="1"/>
      <c r="C37" s="1"/>
      <c r="D37" s="1">
        <f>D36^0.5</f>
        <v>0.22939221481484884</v>
      </c>
      <c r="H37" s="1" t="s">
        <v>31</v>
      </c>
      <c r="I37" s="1"/>
      <c r="J37" s="1"/>
      <c r="K37" s="1">
        <f>K36^0.5</f>
        <v>0.14785195736105916</v>
      </c>
    </row>
    <row r="38" spans="1:11">
      <c r="A38" s="7" t="s">
        <v>13</v>
      </c>
      <c r="B38" s="1"/>
      <c r="C38" s="1"/>
      <c r="D38" s="7">
        <f>10^D37</f>
        <v>1.6958686616081844</v>
      </c>
      <c r="H38" s="7" t="s">
        <v>41</v>
      </c>
      <c r="I38" s="1"/>
      <c r="J38" s="1"/>
      <c r="K38" s="7">
        <f>10^K37</f>
        <v>1.4055683112441066</v>
      </c>
    </row>
    <row r="39" spans="1:11">
      <c r="A39" s="1"/>
      <c r="B39" s="1"/>
      <c r="C39" s="1"/>
      <c r="D39" s="1"/>
    </row>
    <row r="41" spans="1:11">
      <c r="A41" s="1" t="s">
        <v>44</v>
      </c>
      <c r="B41" s="1"/>
      <c r="C41" s="1"/>
      <c r="D41" s="1">
        <f>(C24+J24)/2</f>
        <v>1.1297801094334146</v>
      </c>
    </row>
    <row r="42" spans="1:11">
      <c r="A42" s="7" t="s">
        <v>45</v>
      </c>
      <c r="B42" s="1"/>
      <c r="C42" s="1"/>
      <c r="D42" s="7">
        <f>10^D41</f>
        <v>13.482800529802207</v>
      </c>
    </row>
    <row r="43" spans="1:11">
      <c r="A43" s="1"/>
      <c r="B43" s="1"/>
      <c r="C43" s="1"/>
      <c r="D43" s="1"/>
    </row>
    <row r="44" spans="1:11">
      <c r="A44" s="1" t="s">
        <v>46</v>
      </c>
      <c r="B44" s="1"/>
      <c r="C44" s="1"/>
      <c r="D44" s="1">
        <f>D37^2</f>
        <v>5.2620788217661751E-2</v>
      </c>
    </row>
    <row r="45" spans="1:11">
      <c r="A45" s="1" t="s">
        <v>47</v>
      </c>
      <c r="B45" s="1"/>
      <c r="C45" s="1"/>
      <c r="D45" s="1">
        <f>K37^2</f>
        <v>2.1860201295496456E-2</v>
      </c>
    </row>
    <row r="46" spans="1:11">
      <c r="A46" s="1" t="s">
        <v>48</v>
      </c>
      <c r="B46" s="1"/>
      <c r="C46" s="1"/>
      <c r="D46" s="1">
        <f>(D44+D45)/2</f>
        <v>3.7240494756579104E-2</v>
      </c>
    </row>
    <row r="47" spans="1:11">
      <c r="A47" s="1" t="s">
        <v>50</v>
      </c>
      <c r="B47" s="1"/>
      <c r="C47" s="1"/>
      <c r="D47" s="1">
        <f>C24-J24</f>
        <v>-6.7485673425021764E-2</v>
      </c>
    </row>
    <row r="48" spans="1:11">
      <c r="A48" s="1" t="s">
        <v>51</v>
      </c>
      <c r="B48" s="1"/>
      <c r="C48" s="1"/>
      <c r="D48" s="1">
        <f>D47^2</f>
        <v>4.554316117628689E-3</v>
      </c>
    </row>
    <row r="49" spans="1:4">
      <c r="A49" s="1" t="s">
        <v>52</v>
      </c>
      <c r="B49" s="1"/>
      <c r="C49" s="1"/>
      <c r="D49" s="1">
        <f>D48/2</f>
        <v>2.2771580588143445E-3</v>
      </c>
    </row>
    <row r="50" spans="1:4">
      <c r="A50" s="1" t="s">
        <v>54</v>
      </c>
      <c r="B50" s="1"/>
      <c r="C50" s="1"/>
      <c r="D50" s="1">
        <f>D46+D49</f>
        <v>3.9517652815393448E-2</v>
      </c>
    </row>
    <row r="51" spans="1:4">
      <c r="A51" s="1" t="s">
        <v>49</v>
      </c>
      <c r="B51" s="1"/>
      <c r="C51" s="1"/>
      <c r="D51" s="1">
        <f>D50^0.5</f>
        <v>0.198790474659611</v>
      </c>
    </row>
    <row r="52" spans="1:4">
      <c r="A52" s="7" t="s">
        <v>18</v>
      </c>
      <c r="B52" s="1"/>
      <c r="C52" s="1"/>
      <c r="D52" s="7">
        <f>10^D51</f>
        <v>1.5804853502662435</v>
      </c>
    </row>
    <row r="53" spans="1:4">
      <c r="A53" s="1"/>
      <c r="B53" s="1"/>
      <c r="C53" s="1"/>
      <c r="D53" s="1"/>
    </row>
    <row r="54" spans="1:4">
      <c r="A54" s="1" t="s">
        <v>55</v>
      </c>
      <c r="B54" s="1"/>
      <c r="C54" s="1"/>
      <c r="D54" s="1">
        <f>D51*1.645</f>
        <v>0.32701033081506009</v>
      </c>
    </row>
    <row r="55" spans="1:4">
      <c r="A55" s="1" t="s">
        <v>19</v>
      </c>
      <c r="B55" s="1"/>
      <c r="C55" s="1"/>
      <c r="D55" s="1">
        <f>D41+D54</f>
        <v>1.4567904402484746</v>
      </c>
    </row>
    <row r="56" spans="1:4">
      <c r="A56" s="7" t="s">
        <v>56</v>
      </c>
      <c r="B56" s="1"/>
      <c r="C56" s="1"/>
      <c r="D56" s="7">
        <f>10^D55</f>
        <v>28.627962539027447</v>
      </c>
    </row>
    <row r="57" spans="1:4">
      <c r="A57" s="1"/>
      <c r="B57" s="1"/>
      <c r="C57" s="1"/>
      <c r="D57" s="1"/>
    </row>
    <row r="58" spans="1:4">
      <c r="A58" s="1" t="s">
        <v>57</v>
      </c>
      <c r="B58" s="1"/>
      <c r="C58" s="1"/>
      <c r="D58" s="1">
        <f>D51^2</f>
        <v>3.9517652815393441E-2</v>
      </c>
    </row>
    <row r="59" spans="1:4">
      <c r="A59" s="1" t="s">
        <v>58</v>
      </c>
      <c r="B59" s="1"/>
      <c r="C59" s="1"/>
      <c r="D59" s="1">
        <f>D58*1.151</f>
        <v>4.548481839051785E-2</v>
      </c>
    </row>
    <row r="60" spans="1:4">
      <c r="A60" s="1" t="s">
        <v>59</v>
      </c>
      <c r="B60" s="1"/>
      <c r="C60" s="1"/>
      <c r="D60" s="1">
        <f>D41+D59</f>
        <v>1.1752649278239324</v>
      </c>
    </row>
    <row r="61" spans="1:4">
      <c r="A61" s="7" t="s">
        <v>22</v>
      </c>
      <c r="B61" s="1"/>
      <c r="C61" s="1"/>
      <c r="D61" s="7">
        <f>10^D60</f>
        <v>14.97148666509295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/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87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C5-C25</f>
        <v>0.26657772259528301</v>
      </c>
      <c r="F5" s="1">
        <f>E5^2</f>
        <v>7.1063682184087665E-2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J5-J25</f>
        <v>3.1181261000721605E-2</v>
      </c>
      <c r="M5" s="1">
        <f>L5^2</f>
        <v>9.7227103759512214E-4</v>
      </c>
    </row>
    <row r="6" spans="1:13">
      <c r="A6" s="4" t="s">
        <v>1</v>
      </c>
      <c r="B6" s="2">
        <v>30</v>
      </c>
      <c r="C6" s="1">
        <f t="shared" ref="C6:C22" si="0">LOG10(B6)</f>
        <v>1.4771212547196624</v>
      </c>
      <c r="D6" s="1">
        <f t="shared" ref="D6:D22" si="1">C6^2</f>
        <v>2.1818872011445896</v>
      </c>
      <c r="E6" s="1">
        <f>C6-C25</f>
        <v>0.38197114129735255</v>
      </c>
      <c r="F6" s="1">
        <f t="shared" ref="F6:F22" si="2">E6^2</f>
        <v>0.14590195278400206</v>
      </c>
      <c r="H6" s="4" t="s">
        <v>1</v>
      </c>
      <c r="I6" s="2">
        <v>21</v>
      </c>
      <c r="J6" s="1">
        <f t="shared" ref="J6:J22" si="3">LOG10(I6)</f>
        <v>1.3222192947339193</v>
      </c>
      <c r="K6" s="1">
        <f t="shared" ref="K6:K22" si="4">J6^2</f>
        <v>1.748263863366663</v>
      </c>
      <c r="L6" s="1">
        <f>J6-J25</f>
        <v>0.14928057307871612</v>
      </c>
      <c r="M6" s="1">
        <f t="shared" ref="M6:M22" si="5">L6^2</f>
        <v>2.2284689498709903E-2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C7-C25</f>
        <v>0.4363288036199453</v>
      </c>
      <c r="F7" s="1">
        <f t="shared" si="2"/>
        <v>0.19038282486841279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J7-J25</f>
        <v>0.20727252005640273</v>
      </c>
      <c r="M7" s="1">
        <f t="shared" si="5"/>
        <v>4.2961897570531871E-2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C8-C25</f>
        <v>5.0977922255928121E-2</v>
      </c>
      <c r="F8" s="1">
        <f t="shared" si="2"/>
        <v>2.5987485575314517E-3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J8-J25</f>
        <v>-0.21869621221587832</v>
      </c>
      <c r="M8" s="1">
        <f t="shared" si="5"/>
        <v>4.7828033237572481E-2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C9-C25</f>
        <v>-5.3757428264084695E-2</v>
      </c>
      <c r="F9" s="1">
        <f t="shared" si="2"/>
        <v>2.8898610935682119E-3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J9-J25</f>
        <v>-0.32784068164094637</v>
      </c>
      <c r="M9" s="1">
        <f t="shared" si="5"/>
        <v>0.10747951253880035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C10-C25</f>
        <v>0.16012239168099618</v>
      </c>
      <c r="F10" s="1">
        <f t="shared" si="2"/>
        <v>2.5639180317642354E-2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J10-J25</f>
        <v>-9.37574756075783E-2</v>
      </c>
      <c r="M10" s="1">
        <f t="shared" si="5"/>
        <v>8.7904642323056396E-3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C11-C25</f>
        <v>8.0941145633371514E-2</v>
      </c>
      <c r="F11" s="1">
        <f t="shared" si="2"/>
        <v>6.5514690564426568E-3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J11-J25</f>
        <v>-0.17293872165520319</v>
      </c>
      <c r="M11" s="1">
        <f t="shared" si="5"/>
        <v>2.9907801447735843E-2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C12-C25</f>
        <v>-5.3757428264084695E-2</v>
      </c>
      <c r="F12" s="1">
        <f t="shared" si="2"/>
        <v>2.8898610935682119E-3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J12-J25</f>
        <v>-0.21869621221587832</v>
      </c>
      <c r="M12" s="1">
        <f t="shared" si="5"/>
        <v>4.7828033237572481E-2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C13-C25</f>
        <v>0.20587988224167142</v>
      </c>
      <c r="F13" s="1">
        <f t="shared" si="2"/>
        <v>4.238652591184449E-2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J13-J25</f>
        <v>3.1525374004781614E-3</v>
      </c>
      <c r="M13" s="1">
        <f t="shared" si="5"/>
        <v>9.9384920614136033E-6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C14-C25</f>
        <v>8.0941145633371514E-2</v>
      </c>
      <c r="F14" s="1">
        <f t="shared" si="2"/>
        <v>6.5514690564426568E-3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J14-J25</f>
        <v>-5.8995369348366467E-2</v>
      </c>
      <c r="M14" s="1">
        <f t="shared" si="5"/>
        <v>3.4804536045501774E-3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C15-C25</f>
        <v>-9.5150113422309834E-2</v>
      </c>
      <c r="F15" s="1">
        <f t="shared" si="2"/>
        <v>9.0535440842784264E-3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J15-J25</f>
        <v>-2.6810685976965232E-2</v>
      </c>
      <c r="M15" s="1">
        <f t="shared" si="5"/>
        <v>7.1881288255544007E-4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C16-C25</f>
        <v>-0.39618010908629098</v>
      </c>
      <c r="F16" s="1">
        <f t="shared" si="2"/>
        <v>0.15695867883562542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J16-J25</f>
        <v>3.1525374004781614E-3</v>
      </c>
      <c r="M16" s="1">
        <f t="shared" si="5"/>
        <v>9.9384920614136033E-6</v>
      </c>
    </row>
    <row r="17" spans="1:13">
      <c r="A17" s="4" t="s">
        <v>76</v>
      </c>
      <c r="B17" s="2">
        <v>6</v>
      </c>
      <c r="C17" s="1">
        <f t="shared" si="0"/>
        <v>0.77815125038364363</v>
      </c>
      <c r="D17" s="1">
        <f t="shared" si="1"/>
        <v>0.60551936847362808</v>
      </c>
      <c r="E17" s="1">
        <f>C17-C25</f>
        <v>-0.3169988630386662</v>
      </c>
      <c r="F17" s="1">
        <f t="shared" si="2"/>
        <v>0.10048827916780705</v>
      </c>
      <c r="H17" s="4" t="s">
        <v>76</v>
      </c>
      <c r="I17" s="2">
        <v>16</v>
      </c>
      <c r="J17" s="1">
        <f t="shared" si="3"/>
        <v>1.2041199826559248</v>
      </c>
      <c r="K17" s="1">
        <f t="shared" si="4"/>
        <v>1.4499049326313047</v>
      </c>
      <c r="L17" s="1">
        <f>J17-J25</f>
        <v>3.1181261000721605E-2</v>
      </c>
      <c r="M17" s="1">
        <f t="shared" si="5"/>
        <v>9.7227103759512214E-4</v>
      </c>
    </row>
    <row r="18" spans="1:13">
      <c r="A18" s="4" t="s">
        <v>78</v>
      </c>
      <c r="B18" s="2">
        <v>7</v>
      </c>
      <c r="C18" s="1">
        <f t="shared" si="0"/>
        <v>0.84509804001425681</v>
      </c>
      <c r="D18" s="1">
        <f t="shared" si="1"/>
        <v>0.71419069723593842</v>
      </c>
      <c r="E18" s="1">
        <f>C18-C25</f>
        <v>-0.25005207340805302</v>
      </c>
      <c r="F18" s="1">
        <f t="shared" si="2"/>
        <v>6.252603941566634E-2</v>
      </c>
      <c r="H18" s="4" t="s">
        <v>78</v>
      </c>
      <c r="I18" s="2">
        <v>17</v>
      </c>
      <c r="J18" s="1">
        <f t="shared" si="3"/>
        <v>1.2304489213782739</v>
      </c>
      <c r="K18" s="1">
        <f t="shared" si="4"/>
        <v>1.5140045481209576</v>
      </c>
      <c r="L18" s="1">
        <f>J18-J25</f>
        <v>5.7510199723070698E-2</v>
      </c>
      <c r="M18" s="1">
        <f t="shared" si="5"/>
        <v>3.3074230721874811E-3</v>
      </c>
    </row>
    <row r="19" spans="1:13">
      <c r="A19" s="4" t="s">
        <v>80</v>
      </c>
      <c r="B19" s="2">
        <v>8</v>
      </c>
      <c r="C19" s="1">
        <f t="shared" si="0"/>
        <v>0.90308998699194354</v>
      </c>
      <c r="D19" s="1">
        <f t="shared" si="1"/>
        <v>0.81557152460510873</v>
      </c>
      <c r="E19" s="1">
        <f>C19-C25</f>
        <v>-0.1920601264303663</v>
      </c>
      <c r="F19" s="1">
        <f t="shared" si="2"/>
        <v>3.6887092164448285E-2</v>
      </c>
      <c r="H19" s="4" t="s">
        <v>80</v>
      </c>
      <c r="I19" s="2">
        <v>18</v>
      </c>
      <c r="J19" s="1">
        <f t="shared" si="3"/>
        <v>1.255272505103306</v>
      </c>
      <c r="K19" s="1">
        <f t="shared" si="4"/>
        <v>1.5757090620683294</v>
      </c>
      <c r="L19" s="1">
        <f>J19-J25</f>
        <v>8.2333783448102826E-2</v>
      </c>
      <c r="M19" s="1">
        <f t="shared" si="5"/>
        <v>6.7788518968790908E-3</v>
      </c>
    </row>
    <row r="20" spans="1:13">
      <c r="A20" s="4" t="s">
        <v>82</v>
      </c>
      <c r="B20" s="2">
        <v>9</v>
      </c>
      <c r="C20" s="1">
        <f t="shared" si="0"/>
        <v>0.95424250943932487</v>
      </c>
      <c r="D20" s="1">
        <f t="shared" si="1"/>
        <v>0.91057876682105998</v>
      </c>
      <c r="E20" s="1">
        <f>C20-C25</f>
        <v>-0.14090760398298496</v>
      </c>
      <c r="F20" s="1">
        <f t="shared" si="2"/>
        <v>1.9854952860225719E-2</v>
      </c>
      <c r="H20" s="4" t="s">
        <v>82</v>
      </c>
      <c r="I20" s="2">
        <v>19</v>
      </c>
      <c r="J20" s="1">
        <f t="shared" si="3"/>
        <v>1.2787536009528289</v>
      </c>
      <c r="K20" s="1">
        <f t="shared" si="4"/>
        <v>1.6352107719498268</v>
      </c>
      <c r="L20" s="1">
        <f>J20-J25</f>
        <v>0.10581487929762567</v>
      </c>
      <c r="M20" s="1">
        <f t="shared" si="5"/>
        <v>1.1196788680771091E-2</v>
      </c>
    </row>
    <row r="21" spans="1:13">
      <c r="A21" s="4" t="s">
        <v>84</v>
      </c>
      <c r="B21" s="2">
        <v>10</v>
      </c>
      <c r="C21" s="1">
        <f t="shared" si="0"/>
        <v>1</v>
      </c>
      <c r="D21" s="1">
        <f t="shared" si="1"/>
        <v>1</v>
      </c>
      <c r="E21" s="1">
        <f>C21-C25</f>
        <v>-9.5150113422309834E-2</v>
      </c>
      <c r="F21" s="1">
        <f t="shared" si="2"/>
        <v>9.0535440842784264E-3</v>
      </c>
      <c r="H21" s="4" t="s">
        <v>84</v>
      </c>
      <c r="I21" s="2">
        <v>20</v>
      </c>
      <c r="J21" s="1">
        <f t="shared" si="3"/>
        <v>1.3010299956639813</v>
      </c>
      <c r="K21" s="1">
        <f t="shared" si="4"/>
        <v>1.6926790496174191</v>
      </c>
      <c r="L21" s="1">
        <f>J21-J25</f>
        <v>0.12809127400877807</v>
      </c>
      <c r="M21" s="1">
        <f t="shared" si="5"/>
        <v>1.6407374477191865E-2</v>
      </c>
    </row>
    <row r="22" spans="1:13">
      <c r="A22" s="4" t="s">
        <v>86</v>
      </c>
      <c r="B22" s="2">
        <v>11</v>
      </c>
      <c r="C22" s="1">
        <f t="shared" si="0"/>
        <v>1.0413926851582251</v>
      </c>
      <c r="D22" s="1">
        <f t="shared" si="1"/>
        <v>1.0844987247010582</v>
      </c>
      <c r="E22" s="1">
        <f>C22-C25</f>
        <v>-5.3757428264084695E-2</v>
      </c>
      <c r="F22" s="1">
        <f t="shared" si="2"/>
        <v>2.8898610935682119E-3</v>
      </c>
      <c r="H22" s="4" t="s">
        <v>86</v>
      </c>
      <c r="I22" s="2">
        <v>21</v>
      </c>
      <c r="J22" s="1">
        <f t="shared" si="3"/>
        <v>1.3222192947339193</v>
      </c>
      <c r="K22" s="1">
        <f t="shared" si="4"/>
        <v>1.748263863366663</v>
      </c>
      <c r="L22" s="1">
        <f>J22-J25</f>
        <v>0.14928057307871612</v>
      </c>
      <c r="M22" s="1">
        <f t="shared" si="5"/>
        <v>2.2284689498709903E-2</v>
      </c>
    </row>
    <row r="23" spans="1:13">
      <c r="A23" s="4" t="s">
        <v>88</v>
      </c>
      <c r="B23" s="2">
        <v>12</v>
      </c>
      <c r="C23" s="1">
        <f t="shared" ref="C23" si="6">LOG10(B23)</f>
        <v>1.0791812460476249</v>
      </c>
      <c r="D23" s="1">
        <f t="shared" ref="D23" si="7">C23^2</f>
        <v>1.1646321618209043</v>
      </c>
      <c r="E23" s="1">
        <f>C23-C25</f>
        <v>-1.5968867374684947E-2</v>
      </c>
      <c r="F23" s="1">
        <f t="shared" ref="F23" si="8">E23^2</f>
        <v>2.5500472523027733E-4</v>
      </c>
      <c r="H23" s="4" t="s">
        <v>88</v>
      </c>
      <c r="I23" s="2">
        <v>22</v>
      </c>
      <c r="J23" s="1">
        <f t="shared" ref="J23" si="9">LOG10(I23)</f>
        <v>1.3424226808222062</v>
      </c>
      <c r="K23" s="1">
        <f t="shared" ref="K23" si="10">J23^2</f>
        <v>1.8020986539858788</v>
      </c>
      <c r="L23" s="1">
        <f>J23-J25</f>
        <v>0.16948395916700298</v>
      </c>
      <c r="M23" s="1">
        <f t="shared" ref="M23" si="11">L23^2</f>
        <v>2.8724812414922335E-2</v>
      </c>
    </row>
    <row r="24" spans="1:13" ht="14.25" customHeight="1">
      <c r="A24" s="4"/>
      <c r="B24" s="9"/>
      <c r="C24" s="1"/>
      <c r="D24" s="1"/>
      <c r="H24" s="4"/>
      <c r="I24" s="9"/>
      <c r="J24" s="1"/>
      <c r="K24" s="1"/>
    </row>
    <row r="25" spans="1:13">
      <c r="A25" s="5" t="s">
        <v>25</v>
      </c>
      <c r="B25" s="1"/>
      <c r="C25" s="5">
        <f>SUM(C5:C23)/19</f>
        <v>1.0951501134223098</v>
      </c>
      <c r="D25" s="1"/>
      <c r="H25" s="5" t="s">
        <v>26</v>
      </c>
      <c r="I25" s="1"/>
      <c r="J25" s="5">
        <f>SUM(J5:J23)/19</f>
        <v>1.1729387216552032</v>
      </c>
      <c r="K25" s="1"/>
    </row>
    <row r="26" spans="1:13">
      <c r="A26" s="7" t="s">
        <v>14</v>
      </c>
      <c r="B26" s="1"/>
      <c r="C26" s="7">
        <f>10^C25</f>
        <v>12.449448512650346</v>
      </c>
      <c r="D26" s="1"/>
      <c r="H26" s="7" t="s">
        <v>27</v>
      </c>
      <c r="I26" s="1"/>
      <c r="J26" s="7">
        <f>10^J25</f>
        <v>14.891509457681225</v>
      </c>
      <c r="K26" s="1"/>
    </row>
    <row r="27" spans="1:13" ht="14.25" customHeight="1">
      <c r="A27" s="4"/>
      <c r="B27" s="9"/>
      <c r="C27" s="1"/>
      <c r="D27" s="1"/>
      <c r="H27" s="4"/>
      <c r="I27" s="9"/>
      <c r="J27" s="1"/>
      <c r="K27" s="1"/>
    </row>
    <row r="28" spans="1:13">
      <c r="A28" s="10" t="s">
        <v>16</v>
      </c>
      <c r="B28" s="9"/>
      <c r="C28" s="1"/>
      <c r="D28" s="1"/>
      <c r="F28" s="5">
        <f>SUM(F5:F23)</f>
        <v>0.8948225713546708</v>
      </c>
      <c r="H28" s="10" t="s">
        <v>28</v>
      </c>
      <c r="I28" s="9"/>
      <c r="J28" s="1"/>
      <c r="K28" s="1"/>
      <c r="M28" s="5">
        <f>SUM(M5:M23)</f>
        <v>0.40194405735030891</v>
      </c>
    </row>
    <row r="29" spans="1:13">
      <c r="A29" s="10" t="s">
        <v>21</v>
      </c>
      <c r="B29" s="9"/>
      <c r="C29" s="1"/>
      <c r="D29" s="1"/>
      <c r="F29" s="5">
        <f>F28/18</f>
        <v>4.9712365075259488E-2</v>
      </c>
      <c r="H29" s="10" t="s">
        <v>29</v>
      </c>
      <c r="I29" s="9"/>
      <c r="J29" s="1"/>
      <c r="K29" s="1"/>
      <c r="M29" s="5">
        <f>M28/18</f>
        <v>2.2330225408350494E-2</v>
      </c>
    </row>
    <row r="30" spans="1:13">
      <c r="A30" s="11" t="s">
        <v>17</v>
      </c>
      <c r="B30" s="9"/>
      <c r="C30" s="1"/>
      <c r="D30" s="1"/>
      <c r="F30" s="1">
        <f>F29^0.5</f>
        <v>0.22296269884278735</v>
      </c>
      <c r="H30" s="11" t="s">
        <v>53</v>
      </c>
      <c r="I30" s="9"/>
      <c r="J30" s="1"/>
      <c r="K30" s="1"/>
      <c r="M30" s="1">
        <f>M29^0.5</f>
        <v>0.14943301311407226</v>
      </c>
    </row>
    <row r="31" spans="1:13">
      <c r="A31" s="12" t="s">
        <v>13</v>
      </c>
      <c r="B31" s="9"/>
      <c r="C31" s="1"/>
      <c r="D31" s="1"/>
      <c r="F31" s="7">
        <f>10^F30</f>
        <v>1.6709470920245486</v>
      </c>
      <c r="H31" s="12" t="s">
        <v>30</v>
      </c>
      <c r="I31" s="9"/>
      <c r="J31" s="1"/>
      <c r="K31" s="1"/>
      <c r="M31" s="7">
        <f>10^M30</f>
        <v>1.4106946298975818</v>
      </c>
    </row>
    <row r="32" spans="1:13">
      <c r="A32" s="1"/>
      <c r="B32" s="1"/>
      <c r="C32" s="1"/>
      <c r="D32" s="1"/>
      <c r="H32" s="1"/>
      <c r="I32" s="1"/>
      <c r="J32" s="1"/>
      <c r="K32" s="1"/>
    </row>
    <row r="33" spans="1:11">
      <c r="A33" s="5" t="s">
        <v>10</v>
      </c>
      <c r="B33" s="1"/>
      <c r="C33" s="1"/>
      <c r="D33" s="5">
        <f>SUM(D5:D23)</f>
        <v>23.682544219003731</v>
      </c>
      <c r="H33" s="5" t="s">
        <v>10</v>
      </c>
      <c r="I33" s="1"/>
      <c r="J33" s="1"/>
      <c r="K33" s="5">
        <f>SUM(K5:K23)</f>
        <v>26.541863707755009</v>
      </c>
    </row>
    <row r="34" spans="1:11">
      <c r="A34" s="1" t="s">
        <v>36</v>
      </c>
      <c r="B34" s="1"/>
      <c r="C34" s="1"/>
      <c r="D34" s="1">
        <f>(C25)^2</f>
        <v>1.1993537709288982</v>
      </c>
      <c r="H34" s="1" t="s">
        <v>35</v>
      </c>
      <c r="I34" s="1"/>
      <c r="J34" s="1"/>
      <c r="K34" s="1">
        <f>(J25)^2</f>
        <v>1.3757852447581422</v>
      </c>
    </row>
    <row r="35" spans="1:11">
      <c r="A35" s="6" t="s">
        <v>37</v>
      </c>
      <c r="B35" s="1"/>
      <c r="C35" s="1"/>
      <c r="D35" s="5">
        <f>D34*19</f>
        <v>22.787721647649064</v>
      </c>
      <c r="H35" s="6" t="s">
        <v>34</v>
      </c>
      <c r="I35" s="1"/>
      <c r="J35" s="1"/>
      <c r="K35" s="5">
        <f>K34*19</f>
        <v>26.139919650404703</v>
      </c>
    </row>
    <row r="36" spans="1:11">
      <c r="A36" s="1" t="s">
        <v>38</v>
      </c>
      <c r="B36" s="1"/>
      <c r="C36" s="1"/>
      <c r="D36" s="1">
        <f>D33-D35</f>
        <v>0.89482257135466625</v>
      </c>
      <c r="H36" s="1" t="s">
        <v>33</v>
      </c>
      <c r="I36" s="1"/>
      <c r="J36" s="1"/>
      <c r="K36" s="1">
        <f>K33-K35</f>
        <v>0.40194405735030614</v>
      </c>
    </row>
    <row r="37" spans="1:11">
      <c r="A37" s="5" t="s">
        <v>39</v>
      </c>
      <c r="B37" s="1"/>
      <c r="C37" s="1"/>
      <c r="D37" s="5">
        <f>D36/18</f>
        <v>4.9712365075259238E-2</v>
      </c>
      <c r="H37" s="5" t="s">
        <v>32</v>
      </c>
      <c r="I37" s="1"/>
      <c r="J37" s="1"/>
      <c r="K37" s="5">
        <f>K36/18</f>
        <v>2.2330225408350342E-2</v>
      </c>
    </row>
    <row r="38" spans="1:11">
      <c r="A38" s="1" t="s">
        <v>40</v>
      </c>
      <c r="B38" s="1"/>
      <c r="C38" s="1"/>
      <c r="D38" s="1">
        <f>D37^0.5</f>
        <v>0.2229626988427868</v>
      </c>
      <c r="H38" s="1" t="s">
        <v>31</v>
      </c>
      <c r="I38" s="1"/>
      <c r="J38" s="1"/>
      <c r="K38" s="1">
        <f>K37^0.5</f>
        <v>0.14943301311407176</v>
      </c>
    </row>
    <row r="39" spans="1:11">
      <c r="A39" s="7" t="s">
        <v>13</v>
      </c>
      <c r="B39" s="1"/>
      <c r="C39" s="1"/>
      <c r="D39" s="7">
        <f>10^D38</f>
        <v>1.6709470920245466</v>
      </c>
      <c r="H39" s="7" t="s">
        <v>41</v>
      </c>
      <c r="I39" s="1"/>
      <c r="J39" s="1"/>
      <c r="K39" s="7">
        <f>10^K38</f>
        <v>1.4106946298975802</v>
      </c>
    </row>
    <row r="40" spans="1:11">
      <c r="A40" s="1"/>
      <c r="B40" s="1"/>
      <c r="C40" s="1"/>
      <c r="D40" s="1"/>
    </row>
    <row r="42" spans="1:11">
      <c r="A42" s="1" t="s">
        <v>44</v>
      </c>
      <c r="B42" s="1"/>
      <c r="C42" s="1"/>
      <c r="D42" s="1">
        <f>(C25+J25)/2</f>
        <v>1.1340444175387565</v>
      </c>
    </row>
    <row r="43" spans="1:11">
      <c r="A43" s="7" t="s">
        <v>45</v>
      </c>
      <c r="B43" s="1"/>
      <c r="C43" s="1"/>
      <c r="D43" s="7">
        <f>10^D42</f>
        <v>13.615839315629721</v>
      </c>
    </row>
    <row r="44" spans="1:11">
      <c r="A44" s="1"/>
      <c r="B44" s="1"/>
      <c r="C44" s="1"/>
      <c r="D44" s="1"/>
    </row>
    <row r="45" spans="1:11">
      <c r="A45" s="1" t="s">
        <v>46</v>
      </c>
      <c r="B45" s="1"/>
      <c r="C45" s="1"/>
      <c r="D45" s="1">
        <f>D38^2</f>
        <v>4.9712365075259245E-2</v>
      </c>
    </row>
    <row r="46" spans="1:11">
      <c r="A46" s="1" t="s">
        <v>47</v>
      </c>
      <c r="B46" s="1"/>
      <c r="C46" s="1"/>
      <c r="D46" s="1">
        <f>K38^2</f>
        <v>2.2330225408350342E-2</v>
      </c>
    </row>
    <row r="47" spans="1:11">
      <c r="A47" s="1" t="s">
        <v>48</v>
      </c>
      <c r="B47" s="1"/>
      <c r="C47" s="1"/>
      <c r="D47" s="1">
        <f>(D45+D46)/2</f>
        <v>3.6021295241804793E-2</v>
      </c>
    </row>
    <row r="48" spans="1:11">
      <c r="A48" s="1" t="s">
        <v>50</v>
      </c>
      <c r="B48" s="1"/>
      <c r="C48" s="1"/>
      <c r="D48" s="1">
        <f>C25-J25</f>
        <v>-7.7788608232893353E-2</v>
      </c>
    </row>
    <row r="49" spans="1:4">
      <c r="A49" s="1" t="s">
        <v>51</v>
      </c>
      <c r="B49" s="1"/>
      <c r="C49" s="1"/>
      <c r="D49" s="1">
        <f>D48^2</f>
        <v>6.0510675708105631E-3</v>
      </c>
    </row>
    <row r="50" spans="1:4">
      <c r="A50" s="1" t="s">
        <v>52</v>
      </c>
      <c r="B50" s="1"/>
      <c r="C50" s="1"/>
      <c r="D50" s="1">
        <f>D49/2</f>
        <v>3.0255337854052816E-3</v>
      </c>
    </row>
    <row r="51" spans="1:4">
      <c r="A51" s="1" t="s">
        <v>54</v>
      </c>
      <c r="B51" s="1"/>
      <c r="C51" s="1"/>
      <c r="D51" s="1">
        <f>D47+D50</f>
        <v>3.9046829027210073E-2</v>
      </c>
    </row>
    <row r="52" spans="1:4">
      <c r="A52" s="1" t="s">
        <v>49</v>
      </c>
      <c r="B52" s="1"/>
      <c r="C52" s="1"/>
      <c r="D52" s="1">
        <f>D51^0.5</f>
        <v>0.19760270500985069</v>
      </c>
    </row>
    <row r="53" spans="1:4">
      <c r="A53" s="7" t="s">
        <v>18</v>
      </c>
      <c r="B53" s="1"/>
      <c r="C53" s="1"/>
      <c r="D53" s="7">
        <f>10^D52</f>
        <v>1.5761687221243579</v>
      </c>
    </row>
    <row r="54" spans="1:4">
      <c r="A54" s="1"/>
      <c r="B54" s="1"/>
      <c r="C54" s="1"/>
      <c r="D54" s="1"/>
    </row>
    <row r="55" spans="1:4">
      <c r="A55" s="1" t="s">
        <v>55</v>
      </c>
      <c r="B55" s="1"/>
      <c r="C55" s="1"/>
      <c r="D55" s="1">
        <f>D52*1.645</f>
        <v>0.3250564497412044</v>
      </c>
    </row>
    <row r="56" spans="1:4">
      <c r="A56" s="1" t="s">
        <v>19</v>
      </c>
      <c r="B56" s="1"/>
      <c r="C56" s="1"/>
      <c r="D56" s="1">
        <f>D42+D55</f>
        <v>1.459100867279961</v>
      </c>
    </row>
    <row r="57" spans="1:4">
      <c r="A57" s="7" t="s">
        <v>56</v>
      </c>
      <c r="B57" s="1"/>
      <c r="C57" s="1"/>
      <c r="D57" s="7">
        <f>10^D56</f>
        <v>28.780667839426044</v>
      </c>
    </row>
    <row r="58" spans="1:4">
      <c r="A58" s="1"/>
      <c r="B58" s="1"/>
      <c r="C58" s="1"/>
      <c r="D58" s="1"/>
    </row>
    <row r="59" spans="1:4">
      <c r="A59" s="1" t="s">
        <v>57</v>
      </c>
      <c r="B59" s="1"/>
      <c r="C59" s="1"/>
      <c r="D59" s="1">
        <f>D52^2</f>
        <v>3.9046829027210073E-2</v>
      </c>
    </row>
    <row r="60" spans="1:4">
      <c r="A60" s="1" t="s">
        <v>58</v>
      </c>
      <c r="B60" s="1"/>
      <c r="C60" s="1"/>
      <c r="D60" s="1">
        <f>D59*1.151</f>
        <v>4.4942900210318791E-2</v>
      </c>
    </row>
    <row r="61" spans="1:4">
      <c r="A61" s="1" t="s">
        <v>59</v>
      </c>
      <c r="B61" s="1"/>
      <c r="C61" s="1"/>
      <c r="D61" s="1">
        <f>D42+D60</f>
        <v>1.1789873177490753</v>
      </c>
    </row>
    <row r="62" spans="1:4">
      <c r="A62" s="7" t="s">
        <v>22</v>
      </c>
      <c r="B62" s="1"/>
      <c r="C62" s="1"/>
      <c r="D62" s="7">
        <f>10^D61</f>
        <v>15.100360575048411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/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90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C5-C26</f>
        <v>0.26563806065105666</v>
      </c>
      <c r="F5" s="1">
        <f>E5^2</f>
        <v>7.0563579266454457E-2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J5-J26</f>
        <v>2.1741805282602167E-2</v>
      </c>
      <c r="M5" s="1">
        <f>L5^2</f>
        <v>4.7270609694658751E-4</v>
      </c>
    </row>
    <row r="6" spans="1:13">
      <c r="A6" s="4" t="s">
        <v>1</v>
      </c>
      <c r="B6" s="2">
        <v>30</v>
      </c>
      <c r="C6" s="1">
        <f t="shared" ref="C6:C23" si="0">LOG10(B6)</f>
        <v>1.4771212547196624</v>
      </c>
      <c r="D6" s="1">
        <f t="shared" ref="D6:D23" si="1">C6^2</f>
        <v>2.1818872011445896</v>
      </c>
      <c r="E6" s="1">
        <f>C6-C26</f>
        <v>0.3810314793531262</v>
      </c>
      <c r="F6" s="1">
        <f t="shared" ref="F6:F23" si="2">E6^2</f>
        <v>0.14518498825803183</v>
      </c>
      <c r="H6" s="4" t="s">
        <v>1</v>
      </c>
      <c r="I6" s="2">
        <v>21</v>
      </c>
      <c r="J6" s="1">
        <f t="shared" ref="J6:J23" si="3">LOG10(I6)</f>
        <v>1.3222192947339193</v>
      </c>
      <c r="K6" s="1">
        <f t="shared" ref="K6:K23" si="4">J6^2</f>
        <v>1.748263863366663</v>
      </c>
      <c r="L6" s="1">
        <f>J6-J26</f>
        <v>0.13984111736059668</v>
      </c>
      <c r="M6" s="1">
        <f t="shared" ref="M6:M23" si="5">L6^2</f>
        <v>1.9555538104660174E-2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C7-C26</f>
        <v>0.43538914167571896</v>
      </c>
      <c r="F7" s="1">
        <f t="shared" si="2"/>
        <v>0.18956370468911929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J7-J26</f>
        <v>0.19783306433828329</v>
      </c>
      <c r="M7" s="1">
        <f t="shared" si="5"/>
        <v>3.9137921345475335E-2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C8-C26</f>
        <v>5.0038260311701777E-2</v>
      </c>
      <c r="F8" s="1">
        <f t="shared" si="2"/>
        <v>2.5038274950216293E-3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J8-J26</f>
        <v>-0.22813566793399775</v>
      </c>
      <c r="M8" s="1">
        <f t="shared" si="5"/>
        <v>5.204588298369129E-2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C9-C26</f>
        <v>-5.4697090208311039E-2</v>
      </c>
      <c r="F9" s="1">
        <f t="shared" si="2"/>
        <v>2.9917716772561152E-3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J9-J26</f>
        <v>-0.33728013735906581</v>
      </c>
      <c r="M9" s="1">
        <f t="shared" si="5"/>
        <v>0.11375789105695031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C10-C26</f>
        <v>0.15918272973676983</v>
      </c>
      <c r="F10" s="1">
        <f t="shared" si="2"/>
        <v>2.5339141446449508E-2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J10-J26</f>
        <v>-0.10319693132569774</v>
      </c>
      <c r="M10" s="1">
        <f t="shared" si="5"/>
        <v>1.0649606635040776E-2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C11-C26</f>
        <v>8.000148368914517E-2</v>
      </c>
      <c r="F11" s="1">
        <f t="shared" si="2"/>
        <v>6.4002373924645604E-3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J11-J26</f>
        <v>-0.18237817737332263</v>
      </c>
      <c r="M11" s="1">
        <f t="shared" si="5"/>
        <v>3.3261799582015132E-2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C12-C26</f>
        <v>-5.4697090208311039E-2</v>
      </c>
      <c r="F12" s="1">
        <f t="shared" si="2"/>
        <v>2.9917716772561152E-3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J12-J26</f>
        <v>-0.22813566793399775</v>
      </c>
      <c r="M12" s="1">
        <f t="shared" si="5"/>
        <v>5.204588298369129E-2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C13-C26</f>
        <v>0.20494022029744507</v>
      </c>
      <c r="F13" s="1">
        <f t="shared" si="2"/>
        <v>4.2000493895565316E-2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J13-J26</f>
        <v>-6.2869183176412768E-3</v>
      </c>
      <c r="M13" s="1">
        <f t="shared" si="5"/>
        <v>3.9525341932693421E-5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C14-C26</f>
        <v>8.000148368914517E-2</v>
      </c>
      <c r="F14" s="1">
        <f t="shared" si="2"/>
        <v>6.4002373924645604E-3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J14-J26</f>
        <v>-6.8434825066485905E-2</v>
      </c>
      <c r="M14" s="1">
        <f t="shared" si="5"/>
        <v>4.6833252818805279E-3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C15-C26</f>
        <v>-9.6089775366536179E-2</v>
      </c>
      <c r="F15" s="1">
        <f t="shared" si="2"/>
        <v>9.2332449299913823E-3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J15-J26</f>
        <v>-3.625014169508467E-2</v>
      </c>
      <c r="M15" s="1">
        <f t="shared" si="5"/>
        <v>1.314072772913716E-3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C16-C26</f>
        <v>-0.39711977103051732</v>
      </c>
      <c r="F16" s="1">
        <f t="shared" si="2"/>
        <v>0.1577041125433305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J16-J26</f>
        <v>-6.2869183176412768E-3</v>
      </c>
      <c r="M16" s="1">
        <f t="shared" si="5"/>
        <v>3.9525341932693421E-5</v>
      </c>
    </row>
    <row r="17" spans="1:13">
      <c r="A17" s="4" t="s">
        <v>76</v>
      </c>
      <c r="B17" s="2">
        <v>6</v>
      </c>
      <c r="C17" s="1">
        <f t="shared" si="0"/>
        <v>0.77815125038364363</v>
      </c>
      <c r="D17" s="1">
        <f t="shared" si="1"/>
        <v>0.60551936847362808</v>
      </c>
      <c r="E17" s="1">
        <f>C17-C26</f>
        <v>-0.31793852498289255</v>
      </c>
      <c r="F17" s="1">
        <f t="shared" si="2"/>
        <v>0.10108490566829739</v>
      </c>
      <c r="H17" s="4" t="s">
        <v>76</v>
      </c>
      <c r="I17" s="2">
        <v>16</v>
      </c>
      <c r="J17" s="1">
        <f t="shared" si="3"/>
        <v>1.2041199826559248</v>
      </c>
      <c r="K17" s="1">
        <f t="shared" si="4"/>
        <v>1.4499049326313047</v>
      </c>
      <c r="L17" s="1">
        <f>J17-J26</f>
        <v>2.1741805282602167E-2</v>
      </c>
      <c r="M17" s="1">
        <f t="shared" si="5"/>
        <v>4.7270609694658751E-4</v>
      </c>
    </row>
    <row r="18" spans="1:13">
      <c r="A18" s="4" t="s">
        <v>78</v>
      </c>
      <c r="B18" s="2">
        <v>7</v>
      </c>
      <c r="C18" s="1">
        <f t="shared" si="0"/>
        <v>0.84509804001425681</v>
      </c>
      <c r="D18" s="1">
        <f t="shared" si="1"/>
        <v>0.71419069723593842</v>
      </c>
      <c r="E18" s="1">
        <f>C18-C26</f>
        <v>-0.25099173535227937</v>
      </c>
      <c r="F18" s="1">
        <f t="shared" si="2"/>
        <v>6.2996851215148642E-2</v>
      </c>
      <c r="H18" s="4" t="s">
        <v>78</v>
      </c>
      <c r="I18" s="2">
        <v>17</v>
      </c>
      <c r="J18" s="1">
        <f t="shared" si="3"/>
        <v>1.2304489213782739</v>
      </c>
      <c r="K18" s="1">
        <f t="shared" si="4"/>
        <v>1.5140045481209576</v>
      </c>
      <c r="L18" s="1">
        <f>J18-J26</f>
        <v>4.807074400495126E-2</v>
      </c>
      <c r="M18" s="1">
        <f t="shared" si="5"/>
        <v>2.3107964291895575E-3</v>
      </c>
    </row>
    <row r="19" spans="1:13">
      <c r="A19" s="4" t="s">
        <v>80</v>
      </c>
      <c r="B19" s="2">
        <v>8</v>
      </c>
      <c r="C19" s="1">
        <f t="shared" si="0"/>
        <v>0.90308998699194354</v>
      </c>
      <c r="D19" s="1">
        <f t="shared" si="1"/>
        <v>0.81557152460510873</v>
      </c>
      <c r="E19" s="1">
        <f>C19-C26</f>
        <v>-0.19299978837459264</v>
      </c>
      <c r="F19" s="1">
        <f t="shared" si="2"/>
        <v>3.7248918312637547E-2</v>
      </c>
      <c r="H19" s="4" t="s">
        <v>80</v>
      </c>
      <c r="I19" s="2">
        <v>18</v>
      </c>
      <c r="J19" s="1">
        <f t="shared" si="3"/>
        <v>1.255272505103306</v>
      </c>
      <c r="K19" s="1">
        <f t="shared" si="4"/>
        <v>1.5757090620683294</v>
      </c>
      <c r="L19" s="1">
        <f>J19-J26</f>
        <v>7.2894327729983388E-2</v>
      </c>
      <c r="M19" s="1">
        <f t="shared" si="5"/>
        <v>5.3135830152062254E-3</v>
      </c>
    </row>
    <row r="20" spans="1:13">
      <c r="A20" s="4" t="s">
        <v>82</v>
      </c>
      <c r="B20" s="2">
        <v>9</v>
      </c>
      <c r="C20" s="1">
        <f t="shared" si="0"/>
        <v>0.95424250943932487</v>
      </c>
      <c r="D20" s="1">
        <f t="shared" si="1"/>
        <v>0.91057876682105998</v>
      </c>
      <c r="E20" s="1">
        <f>C20-C26</f>
        <v>-0.14184726592721131</v>
      </c>
      <c r="F20" s="1">
        <f t="shared" si="2"/>
        <v>2.0120646851025003E-2</v>
      </c>
      <c r="H20" s="4" t="s">
        <v>82</v>
      </c>
      <c r="I20" s="2">
        <v>19</v>
      </c>
      <c r="J20" s="1">
        <f t="shared" si="3"/>
        <v>1.2787536009528289</v>
      </c>
      <c r="K20" s="1">
        <f t="shared" si="4"/>
        <v>1.6352107719498268</v>
      </c>
      <c r="L20" s="1">
        <f>J20-J26</f>
        <v>9.6375423579506236E-2</v>
      </c>
      <c r="M20" s="1">
        <f t="shared" si="5"/>
        <v>9.2882222701292459E-3</v>
      </c>
    </row>
    <row r="21" spans="1:13">
      <c r="A21" s="4" t="s">
        <v>84</v>
      </c>
      <c r="B21" s="2">
        <v>10</v>
      </c>
      <c r="C21" s="1">
        <f t="shared" si="0"/>
        <v>1</v>
      </c>
      <c r="D21" s="1">
        <f t="shared" si="1"/>
        <v>1</v>
      </c>
      <c r="E21" s="1">
        <f>C21-C26</f>
        <v>-9.6089775366536179E-2</v>
      </c>
      <c r="F21" s="1">
        <f t="shared" si="2"/>
        <v>9.2332449299913823E-3</v>
      </c>
      <c r="H21" s="4" t="s">
        <v>84</v>
      </c>
      <c r="I21" s="2">
        <v>20</v>
      </c>
      <c r="J21" s="1">
        <f t="shared" si="3"/>
        <v>1.3010299956639813</v>
      </c>
      <c r="K21" s="1">
        <f t="shared" si="4"/>
        <v>1.6926790496174191</v>
      </c>
      <c r="L21" s="1">
        <f>J21-J26</f>
        <v>0.11865181829065863</v>
      </c>
      <c r="M21" s="1">
        <f t="shared" si="5"/>
        <v>1.4078253983679474E-2</v>
      </c>
    </row>
    <row r="22" spans="1:13">
      <c r="A22" s="4" t="s">
        <v>86</v>
      </c>
      <c r="B22" s="2">
        <v>11</v>
      </c>
      <c r="C22" s="1">
        <f t="shared" si="0"/>
        <v>1.0413926851582251</v>
      </c>
      <c r="D22" s="1">
        <f t="shared" si="1"/>
        <v>1.0844987247010582</v>
      </c>
      <c r="E22" s="1">
        <f>C22-C26</f>
        <v>-5.4697090208311039E-2</v>
      </c>
      <c r="F22" s="1">
        <f t="shared" si="2"/>
        <v>2.9917716772561152E-3</v>
      </c>
      <c r="H22" s="4" t="s">
        <v>86</v>
      </c>
      <c r="I22" s="2">
        <v>21</v>
      </c>
      <c r="J22" s="1">
        <f t="shared" si="3"/>
        <v>1.3222192947339193</v>
      </c>
      <c r="K22" s="1">
        <f t="shared" si="4"/>
        <v>1.748263863366663</v>
      </c>
      <c r="L22" s="1">
        <f>J22-J26</f>
        <v>0.13984111736059668</v>
      </c>
      <c r="M22" s="1">
        <f t="shared" si="5"/>
        <v>1.9555538104660174E-2</v>
      </c>
    </row>
    <row r="23" spans="1:13">
      <c r="A23" s="4" t="s">
        <v>88</v>
      </c>
      <c r="B23" s="2">
        <v>12</v>
      </c>
      <c r="C23" s="1">
        <f t="shared" si="0"/>
        <v>1.0791812460476249</v>
      </c>
      <c r="D23" s="1">
        <f t="shared" si="1"/>
        <v>1.1646321618209043</v>
      </c>
      <c r="E23" s="1">
        <f>C23-C26</f>
        <v>-1.6908529318911292E-2</v>
      </c>
      <c r="F23" s="1">
        <f t="shared" si="2"/>
        <v>2.8589836372848275E-4</v>
      </c>
      <c r="H23" s="4" t="s">
        <v>88</v>
      </c>
      <c r="I23" s="2">
        <v>22</v>
      </c>
      <c r="J23" s="1">
        <f t="shared" si="3"/>
        <v>1.3424226808222062</v>
      </c>
      <c r="K23" s="1">
        <f t="shared" si="4"/>
        <v>1.8020986539858788</v>
      </c>
      <c r="L23" s="1">
        <f>J23-J26</f>
        <v>0.16004450344888355</v>
      </c>
      <c r="M23" s="1">
        <f t="shared" si="5"/>
        <v>2.5614243084199698E-2</v>
      </c>
    </row>
    <row r="24" spans="1:13">
      <c r="A24" s="4" t="s">
        <v>89</v>
      </c>
      <c r="B24" s="2">
        <v>13</v>
      </c>
      <c r="C24" s="1">
        <f t="shared" ref="C24" si="6">LOG10(B24)</f>
        <v>1.1139433523068367</v>
      </c>
      <c r="D24" s="1">
        <f t="shared" ref="D24" si="7">C24^2</f>
        <v>1.2408697921485934</v>
      </c>
      <c r="E24" s="1">
        <f>C24-C26</f>
        <v>1.7853576940300542E-2</v>
      </c>
      <c r="F24" s="1">
        <f t="shared" ref="F24" si="8">E24^2</f>
        <v>3.1875020956323127E-4</v>
      </c>
      <c r="H24" s="4" t="s">
        <v>89</v>
      </c>
      <c r="I24" s="2">
        <v>23</v>
      </c>
      <c r="J24" s="1">
        <f t="shared" ref="J24" si="9">LOG10(I24)</f>
        <v>1.3617278360175928</v>
      </c>
      <c r="K24" s="1">
        <f t="shared" ref="K24" si="10">J24^2</f>
        <v>1.8543026993851561</v>
      </c>
      <c r="L24" s="1">
        <f>J24-J26</f>
        <v>0.17934965864427022</v>
      </c>
      <c r="M24" s="1">
        <f t="shared" ref="M24" si="11">L24^2</f>
        <v>3.2166300055816249E-2</v>
      </c>
    </row>
    <row r="25" spans="1:13" ht="14.25" customHeight="1">
      <c r="A25" s="4"/>
      <c r="B25" s="9"/>
      <c r="C25" s="1"/>
      <c r="D25" s="1"/>
      <c r="H25" s="4"/>
      <c r="I25" s="9"/>
      <c r="J25" s="1"/>
      <c r="K25" s="1"/>
    </row>
    <row r="26" spans="1:13">
      <c r="A26" s="5" t="s">
        <v>25</v>
      </c>
      <c r="B26" s="1"/>
      <c r="C26" s="5">
        <f>SUM(C5:C24)/20</f>
        <v>1.0960897753665362</v>
      </c>
      <c r="D26" s="1"/>
      <c r="H26" s="5" t="s">
        <v>26</v>
      </c>
      <c r="I26" s="1"/>
      <c r="J26" s="5">
        <f>SUM(J5:J24)/20</f>
        <v>1.1823781773733226</v>
      </c>
      <c r="K26" s="1"/>
    </row>
    <row r="27" spans="1:13">
      <c r="A27" s="7" t="s">
        <v>14</v>
      </c>
      <c r="B27" s="1"/>
      <c r="C27" s="7">
        <f>10^C26</f>
        <v>12.476413943038438</v>
      </c>
      <c r="D27" s="1"/>
      <c r="H27" s="7" t="s">
        <v>27</v>
      </c>
      <c r="I27" s="1"/>
      <c r="J27" s="7">
        <f>10^J26</f>
        <v>15.218721772569001</v>
      </c>
      <c r="K27" s="1"/>
    </row>
    <row r="28" spans="1:13" ht="14.25" customHeight="1">
      <c r="A28" s="4"/>
      <c r="B28" s="9"/>
      <c r="C28" s="1"/>
      <c r="D28" s="1"/>
      <c r="H28" s="4"/>
      <c r="I28" s="9"/>
      <c r="J28" s="1"/>
      <c r="K28" s="1"/>
    </row>
    <row r="29" spans="1:13">
      <c r="A29" s="10" t="s">
        <v>16</v>
      </c>
      <c r="B29" s="9"/>
      <c r="C29" s="1"/>
      <c r="D29" s="1"/>
      <c r="F29" s="5">
        <f>SUM(F5:F24)</f>
        <v>0.89515809789105283</v>
      </c>
      <c r="H29" s="10" t="s">
        <v>28</v>
      </c>
      <c r="I29" s="9"/>
      <c r="J29" s="1"/>
      <c r="K29" s="1"/>
      <c r="M29" s="5">
        <f>SUM(M5:M24)</f>
        <v>0.4358033205669577</v>
      </c>
    </row>
    <row r="30" spans="1:13">
      <c r="A30" s="10" t="s">
        <v>21</v>
      </c>
      <c r="B30" s="9"/>
      <c r="C30" s="1"/>
      <c r="D30" s="1"/>
      <c r="F30" s="5">
        <f>F29/19</f>
        <v>4.7113584099529093E-2</v>
      </c>
      <c r="H30" s="10" t="s">
        <v>29</v>
      </c>
      <c r="I30" s="9"/>
      <c r="J30" s="1"/>
      <c r="K30" s="1"/>
      <c r="M30" s="5">
        <f>M29/19</f>
        <v>2.2937016871945142E-2</v>
      </c>
    </row>
    <row r="31" spans="1:13">
      <c r="A31" s="11" t="s">
        <v>17</v>
      </c>
      <c r="B31" s="9"/>
      <c r="C31" s="1"/>
      <c r="D31" s="1"/>
      <c r="F31" s="1">
        <f>F30^0.5</f>
        <v>0.21705663799923072</v>
      </c>
      <c r="H31" s="11" t="s">
        <v>53</v>
      </c>
      <c r="I31" s="9"/>
      <c r="J31" s="1"/>
      <c r="K31" s="1"/>
      <c r="M31" s="1">
        <f>M30^0.5</f>
        <v>0.15144971730559664</v>
      </c>
    </row>
    <row r="32" spans="1:13">
      <c r="A32" s="12" t="s">
        <v>13</v>
      </c>
      <c r="B32" s="9"/>
      <c r="C32" s="1"/>
      <c r="D32" s="1"/>
      <c r="F32" s="7">
        <f>10^F31</f>
        <v>1.6483773486833648</v>
      </c>
      <c r="H32" s="12" t="s">
        <v>30</v>
      </c>
      <c r="I32" s="9"/>
      <c r="J32" s="1"/>
      <c r="K32" s="1"/>
      <c r="M32" s="7">
        <f>10^M31</f>
        <v>1.4172606112508983</v>
      </c>
    </row>
    <row r="33" spans="1:11">
      <c r="A33" s="1"/>
      <c r="B33" s="1"/>
      <c r="C33" s="1"/>
      <c r="D33" s="1"/>
      <c r="H33" s="1"/>
      <c r="I33" s="1"/>
      <c r="J33" s="1"/>
      <c r="K33" s="1"/>
    </row>
    <row r="34" spans="1:11">
      <c r="A34" s="5" t="s">
        <v>10</v>
      </c>
      <c r="B34" s="1"/>
      <c r="C34" s="1"/>
      <c r="D34" s="5">
        <f>SUM(D5:D24)</f>
        <v>24.923414011152325</v>
      </c>
      <c r="H34" s="5" t="s">
        <v>10</v>
      </c>
      <c r="I34" s="1"/>
      <c r="J34" s="1"/>
      <c r="K34" s="5">
        <f>SUM(K5:K24)</f>
        <v>28.396166407140164</v>
      </c>
    </row>
    <row r="35" spans="1:11">
      <c r="A35" s="1" t="s">
        <v>36</v>
      </c>
      <c r="B35" s="1"/>
      <c r="C35" s="1"/>
      <c r="D35" s="1">
        <f>(C26)^2</f>
        <v>1.2014127956630638</v>
      </c>
      <c r="H35" s="1" t="s">
        <v>35</v>
      </c>
      <c r="I35" s="1"/>
      <c r="J35" s="1"/>
      <c r="K35" s="1">
        <f>(J26)^2</f>
        <v>1.3980181543286603</v>
      </c>
    </row>
    <row r="36" spans="1:11">
      <c r="A36" s="6" t="s">
        <v>37</v>
      </c>
      <c r="B36" s="1"/>
      <c r="C36" s="1"/>
      <c r="D36" s="5">
        <f>D35*20</f>
        <v>24.028255913261276</v>
      </c>
      <c r="H36" s="6" t="s">
        <v>34</v>
      </c>
      <c r="I36" s="1"/>
      <c r="J36" s="1"/>
      <c r="K36" s="5">
        <f>K35*20</f>
        <v>27.960363086573206</v>
      </c>
    </row>
    <row r="37" spans="1:11">
      <c r="A37" s="1" t="s">
        <v>38</v>
      </c>
      <c r="B37" s="1"/>
      <c r="C37" s="1"/>
      <c r="D37" s="1">
        <f>D34-D36</f>
        <v>0.8951580978910485</v>
      </c>
      <c r="H37" s="1" t="s">
        <v>33</v>
      </c>
      <c r="I37" s="1"/>
      <c r="J37" s="1"/>
      <c r="K37" s="1">
        <f>K34-K36</f>
        <v>0.43580332056695781</v>
      </c>
    </row>
    <row r="38" spans="1:11">
      <c r="A38" s="5" t="s">
        <v>39</v>
      </c>
      <c r="B38" s="1"/>
      <c r="C38" s="1"/>
      <c r="D38" s="5">
        <f>D37/19</f>
        <v>4.7113584099528871E-2</v>
      </c>
      <c r="H38" s="5" t="s">
        <v>32</v>
      </c>
      <c r="I38" s="1"/>
      <c r="J38" s="1"/>
      <c r="K38" s="5">
        <f>K37/19</f>
        <v>2.2937016871945149E-2</v>
      </c>
    </row>
    <row r="39" spans="1:11">
      <c r="A39" s="1" t="s">
        <v>40</v>
      </c>
      <c r="B39" s="1"/>
      <c r="C39" s="1"/>
      <c r="D39" s="1">
        <f>D38^0.5</f>
        <v>0.21705663799923022</v>
      </c>
      <c r="H39" s="1" t="s">
        <v>31</v>
      </c>
      <c r="I39" s="1"/>
      <c r="J39" s="1"/>
      <c r="K39" s="1">
        <f>K38^0.5</f>
        <v>0.15144971730559667</v>
      </c>
    </row>
    <row r="40" spans="1:11">
      <c r="A40" s="7" t="s">
        <v>13</v>
      </c>
      <c r="B40" s="1"/>
      <c r="C40" s="1"/>
      <c r="D40" s="7">
        <f>10^D39</f>
        <v>1.6483773486833628</v>
      </c>
      <c r="H40" s="7" t="s">
        <v>41</v>
      </c>
      <c r="I40" s="1"/>
      <c r="J40" s="1"/>
      <c r="K40" s="7">
        <f>10^K39</f>
        <v>1.4172606112508985</v>
      </c>
    </row>
    <row r="41" spans="1:11">
      <c r="A41" s="1"/>
      <c r="B41" s="1"/>
      <c r="C41" s="1"/>
      <c r="D41" s="1"/>
    </row>
    <row r="43" spans="1:11">
      <c r="A43" s="1" t="s">
        <v>44</v>
      </c>
      <c r="B43" s="1"/>
      <c r="C43" s="1"/>
      <c r="D43" s="1">
        <f>(C26+J26)/2</f>
        <v>1.1392339763699293</v>
      </c>
    </row>
    <row r="44" spans="1:11">
      <c r="A44" s="7" t="s">
        <v>45</v>
      </c>
      <c r="B44" s="1"/>
      <c r="C44" s="1"/>
      <c r="D44" s="7">
        <f>10^D43</f>
        <v>13.779516410908707</v>
      </c>
    </row>
    <row r="45" spans="1:11">
      <c r="A45" s="1"/>
      <c r="B45" s="1"/>
      <c r="C45" s="1"/>
      <c r="D45" s="1"/>
    </row>
    <row r="46" spans="1:11">
      <c r="A46" s="1" t="s">
        <v>46</v>
      </c>
      <c r="B46" s="1"/>
      <c r="C46" s="1"/>
      <c r="D46" s="1">
        <f>D39^2</f>
        <v>4.7113584099528871E-2</v>
      </c>
    </row>
    <row r="47" spans="1:11">
      <c r="A47" s="1" t="s">
        <v>47</v>
      </c>
      <c r="B47" s="1"/>
      <c r="C47" s="1"/>
      <c r="D47" s="1">
        <f>K39^2</f>
        <v>2.2937016871945149E-2</v>
      </c>
    </row>
    <row r="48" spans="1:11">
      <c r="A48" s="1" t="s">
        <v>48</v>
      </c>
      <c r="B48" s="1"/>
      <c r="C48" s="1"/>
      <c r="D48" s="1">
        <f>(D46+D47)/2</f>
        <v>3.5025300485737008E-2</v>
      </c>
    </row>
    <row r="49" spans="1:4">
      <c r="A49" s="1" t="s">
        <v>50</v>
      </c>
      <c r="B49" s="1"/>
      <c r="C49" s="1"/>
      <c r="D49" s="1">
        <f>C26-J26</f>
        <v>-8.6288402006786447E-2</v>
      </c>
    </row>
    <row r="50" spans="1:4">
      <c r="A50" s="1" t="s">
        <v>51</v>
      </c>
      <c r="B50" s="1"/>
      <c r="C50" s="1"/>
      <c r="D50" s="1">
        <f>D49^2</f>
        <v>7.4456883208847873E-3</v>
      </c>
    </row>
    <row r="51" spans="1:4">
      <c r="A51" s="1" t="s">
        <v>52</v>
      </c>
      <c r="B51" s="1"/>
      <c r="C51" s="1"/>
      <c r="D51" s="1">
        <f>D50/2</f>
        <v>3.7228441604423936E-3</v>
      </c>
    </row>
    <row r="52" spans="1:4">
      <c r="A52" s="1" t="s">
        <v>54</v>
      </c>
      <c r="B52" s="1"/>
      <c r="C52" s="1"/>
      <c r="D52" s="1">
        <f>D48+D51</f>
        <v>3.87481446461794E-2</v>
      </c>
    </row>
    <row r="53" spans="1:4">
      <c r="A53" s="1" t="s">
        <v>49</v>
      </c>
      <c r="B53" s="1"/>
      <c r="C53" s="1"/>
      <c r="D53" s="1">
        <f>D52^0.5</f>
        <v>0.19684548419046702</v>
      </c>
    </row>
    <row r="54" spans="1:4">
      <c r="A54" s="7" t="s">
        <v>18</v>
      </c>
      <c r="B54" s="1"/>
      <c r="C54" s="1"/>
      <c r="D54" s="7">
        <f>10^D53</f>
        <v>1.5734229633224746</v>
      </c>
    </row>
    <row r="55" spans="1:4">
      <c r="A55" s="1"/>
      <c r="B55" s="1"/>
      <c r="C55" s="1"/>
      <c r="D55" s="1"/>
    </row>
    <row r="56" spans="1:4">
      <c r="A56" s="1" t="s">
        <v>55</v>
      </c>
      <c r="B56" s="1"/>
      <c r="C56" s="1"/>
      <c r="D56" s="1">
        <f>D53*1.645</f>
        <v>0.32381082149331825</v>
      </c>
    </row>
    <row r="57" spans="1:4">
      <c r="A57" s="1" t="s">
        <v>19</v>
      </c>
      <c r="B57" s="1"/>
      <c r="C57" s="1"/>
      <c r="D57" s="1">
        <f>D43+D56</f>
        <v>1.4630447978632475</v>
      </c>
    </row>
    <row r="58" spans="1:4">
      <c r="A58" s="7" t="s">
        <v>56</v>
      </c>
      <c r="B58" s="1"/>
      <c r="C58" s="1"/>
      <c r="D58" s="7">
        <f>10^D57</f>
        <v>29.043222224420585</v>
      </c>
    </row>
    <row r="59" spans="1:4">
      <c r="A59" s="1"/>
      <c r="B59" s="1"/>
      <c r="C59" s="1"/>
      <c r="D59" s="1"/>
    </row>
    <row r="60" spans="1:4">
      <c r="A60" s="1" t="s">
        <v>57</v>
      </c>
      <c r="B60" s="1"/>
      <c r="C60" s="1"/>
      <c r="D60" s="1">
        <f>D53^2</f>
        <v>3.87481446461794E-2</v>
      </c>
    </row>
    <row r="61" spans="1:4">
      <c r="A61" s="1" t="s">
        <v>58</v>
      </c>
      <c r="B61" s="1"/>
      <c r="C61" s="1"/>
      <c r="D61" s="1">
        <f>D60*1.151</f>
        <v>4.4599114487752493E-2</v>
      </c>
    </row>
    <row r="62" spans="1:4">
      <c r="A62" s="1" t="s">
        <v>59</v>
      </c>
      <c r="B62" s="1"/>
      <c r="C62" s="1"/>
      <c r="D62" s="1">
        <f>D43+D61</f>
        <v>1.1838330908576817</v>
      </c>
    </row>
    <row r="63" spans="1:4">
      <c r="A63" s="7" t="s">
        <v>22</v>
      </c>
      <c r="B63" s="1"/>
      <c r="C63" s="1"/>
      <c r="D63" s="7">
        <f>10^D62</f>
        <v>15.269790930262884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K20" sqref="K20"/>
    </sheetView>
  </sheetViews>
  <sheetFormatPr defaultRowHeight="13.5"/>
  <cols>
    <col min="1" max="1" width="17.375" customWidth="1"/>
    <col min="2" max="2" width="10.875" customWidth="1"/>
    <col min="3" max="3" width="14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66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C5-C12</f>
        <v>5.9540963731046226E-2</v>
      </c>
      <c r="F5" s="1">
        <f>E5^2</f>
        <v>3.545126362021762E-3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J5-J12</f>
        <v>7.3274596888815324E-2</v>
      </c>
      <c r="M5" s="1">
        <f>L5^2</f>
        <v>5.3691665492183842E-3</v>
      </c>
    </row>
    <row r="6" spans="1:13">
      <c r="A6" s="4" t="s">
        <v>1</v>
      </c>
      <c r="B6" s="2">
        <v>30</v>
      </c>
      <c r="C6" s="1">
        <f t="shared" ref="C6:C10" si="0">LOG10(B6)</f>
        <v>1.4771212547196624</v>
      </c>
      <c r="D6" s="1">
        <f t="shared" ref="D6:D10" si="1">C6^2</f>
        <v>2.1818872011445896</v>
      </c>
      <c r="E6" s="1">
        <f>C6-C12</f>
        <v>0.17493438243311576</v>
      </c>
      <c r="F6" s="1">
        <f t="shared" ref="F6:F9" si="2">E6^2</f>
        <v>3.0602038157255602E-2</v>
      </c>
      <c r="H6" s="4" t="s">
        <v>1</v>
      </c>
      <c r="I6" s="2">
        <v>21</v>
      </c>
      <c r="J6" s="1">
        <f t="shared" ref="J6:J10" si="3">LOG10(I6)</f>
        <v>1.3222192947339193</v>
      </c>
      <c r="K6" s="1">
        <f t="shared" ref="K6:K10" si="4">J6^2</f>
        <v>1.748263863366663</v>
      </c>
      <c r="L6" s="1">
        <f>J6-J12</f>
        <v>0.19137390896680984</v>
      </c>
      <c r="M6" s="1">
        <f t="shared" ref="M6:M9" si="5">L6^2</f>
        <v>3.662397303323682E-2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C7-C12</f>
        <v>0.22929204475570852</v>
      </c>
      <c r="F7" s="1">
        <f t="shared" si="2"/>
        <v>5.2574841788253841E-2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J7-J12</f>
        <v>0.24936585594449645</v>
      </c>
      <c r="M7" s="1">
        <f t="shared" si="5"/>
        <v>6.2183330110931356E-2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C8-C12</f>
        <v>-0.15605883660830866</v>
      </c>
      <c r="F8" s="1">
        <f t="shared" si="2"/>
        <v>2.435436048353878E-2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J8-J12</f>
        <v>-0.1766028763277846</v>
      </c>
      <c r="M8" s="1">
        <f t="shared" si="5"/>
        <v>3.1188575927246782E-2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C9-C12</f>
        <v>-0.26079418712832148</v>
      </c>
      <c r="F9" s="1">
        <f t="shared" si="2"/>
        <v>6.8013608039921958E-2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J9-J12</f>
        <v>-0.28574734575285266</v>
      </c>
      <c r="M9" s="1">
        <f t="shared" si="5"/>
        <v>8.1651545604800327E-2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C10-C12</f>
        <v>-4.6914367183240602E-2</v>
      </c>
      <c r="F10" s="1">
        <f>E10^2</f>
        <v>2.2009578482039228E-3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J10-J12</f>
        <v>-5.1664139719484581E-2</v>
      </c>
      <c r="M10" s="1">
        <f>L10^2</f>
        <v>2.6691833329544243E-3</v>
      </c>
    </row>
    <row r="11" spans="1:13" ht="14.25" customHeight="1">
      <c r="A11" s="4"/>
      <c r="B11" s="9"/>
      <c r="C11" s="1"/>
      <c r="D11" s="1"/>
      <c r="H11" s="4"/>
      <c r="I11" s="9"/>
      <c r="J11" s="1"/>
      <c r="K11" s="1"/>
    </row>
    <row r="12" spans="1:13">
      <c r="A12" s="5" t="s">
        <v>25</v>
      </c>
      <c r="B12" s="1"/>
      <c r="C12" s="5">
        <f>SUM(C5:C10)/6</f>
        <v>1.3021868722865466</v>
      </c>
      <c r="D12" s="1"/>
      <c r="H12" s="5" t="s">
        <v>26</v>
      </c>
      <c r="I12" s="1"/>
      <c r="J12" s="5">
        <f>SUM(J5:J10)/6</f>
        <v>1.1308453857671095</v>
      </c>
      <c r="K12" s="1"/>
    </row>
    <row r="13" spans="1:13">
      <c r="A13" s="7" t="s">
        <v>14</v>
      </c>
      <c r="B13" s="1"/>
      <c r="C13" s="7">
        <f>10^C12</f>
        <v>20.053347159029933</v>
      </c>
      <c r="D13" s="1"/>
      <c r="H13" s="7" t="s">
        <v>27</v>
      </c>
      <c r="I13" s="1"/>
      <c r="J13" s="7">
        <f>10^J12</f>
        <v>13.515912942324169</v>
      </c>
      <c r="K13" s="1"/>
    </row>
    <row r="14" spans="1:13" ht="14.25" customHeight="1">
      <c r="A14" s="4"/>
      <c r="B14" s="9"/>
      <c r="C14" s="1"/>
      <c r="D14" s="1"/>
      <c r="H14" s="4"/>
      <c r="I14" s="9"/>
      <c r="J14" s="1"/>
      <c r="K14" s="1"/>
    </row>
    <row r="15" spans="1:13">
      <c r="A15" s="10" t="s">
        <v>16</v>
      </c>
      <c r="B15" s="9"/>
      <c r="C15" s="1"/>
      <c r="D15" s="1"/>
      <c r="F15" s="5">
        <f>SUM(F5:F10)</f>
        <v>0.18129093267919588</v>
      </c>
      <c r="H15" s="10" t="s">
        <v>28</v>
      </c>
      <c r="I15" s="9"/>
      <c r="J15" s="1"/>
      <c r="K15" s="1"/>
      <c r="M15" s="5">
        <f>SUM(M5:M10)</f>
        <v>0.21968577455838809</v>
      </c>
    </row>
    <row r="16" spans="1:13">
      <c r="A16" s="10" t="s">
        <v>21</v>
      </c>
      <c r="B16" s="9"/>
      <c r="C16" s="1"/>
      <c r="D16" s="1"/>
      <c r="F16" s="5">
        <f>F15/5</f>
        <v>3.6258186535839176E-2</v>
      </c>
      <c r="H16" s="10" t="s">
        <v>29</v>
      </c>
      <c r="I16" s="9"/>
      <c r="J16" s="1"/>
      <c r="K16" s="1"/>
      <c r="M16" s="5">
        <f>M15/5</f>
        <v>4.3937154911677614E-2</v>
      </c>
    </row>
    <row r="17" spans="1:13">
      <c r="A17" s="11" t="s">
        <v>17</v>
      </c>
      <c r="B17" s="9"/>
      <c r="C17" s="1"/>
      <c r="D17" s="1"/>
      <c r="F17" s="1">
        <f>F16^0.5</f>
        <v>0.19041582532930182</v>
      </c>
      <c r="H17" s="11" t="s">
        <v>53</v>
      </c>
      <c r="I17" s="9"/>
      <c r="J17" s="1"/>
      <c r="K17" s="1"/>
      <c r="M17" s="1">
        <f>M16^0.5</f>
        <v>0.20961191500407989</v>
      </c>
    </row>
    <row r="18" spans="1:13">
      <c r="A18" s="12" t="s">
        <v>13</v>
      </c>
      <c r="B18" s="9"/>
      <c r="C18" s="1"/>
      <c r="D18" s="1"/>
      <c r="F18" s="7">
        <f>10^F17</f>
        <v>1.5503002794931151</v>
      </c>
      <c r="H18" s="12" t="s">
        <v>30</v>
      </c>
      <c r="I18" s="9"/>
      <c r="J18" s="1"/>
      <c r="K18" s="1"/>
      <c r="M18" s="7">
        <f>10^M17</f>
        <v>1.6203614972514346</v>
      </c>
    </row>
    <row r="19" spans="1:13">
      <c r="A19" s="1"/>
      <c r="B19" s="1"/>
      <c r="C19" s="1"/>
      <c r="D19" s="1"/>
      <c r="H19" s="1"/>
      <c r="I19" s="1"/>
      <c r="J19" s="1"/>
      <c r="K19" s="1"/>
    </row>
    <row r="20" spans="1:13">
      <c r="A20" s="5" t="s">
        <v>10</v>
      </c>
      <c r="B20" s="1"/>
      <c r="C20" s="1"/>
      <c r="D20" s="5">
        <f>SUM(D5:D10)</f>
        <v>10.355434834811707</v>
      </c>
      <c r="H20" s="5" t="s">
        <v>10</v>
      </c>
      <c r="I20" s="1"/>
      <c r="J20" s="1"/>
      <c r="K20" s="5">
        <f>SUM(K5:K10)</f>
        <v>7.8925534936229642</v>
      </c>
    </row>
    <row r="21" spans="1:13">
      <c r="A21" s="1" t="s">
        <v>36</v>
      </c>
      <c r="B21" s="1"/>
      <c r="C21" s="1"/>
      <c r="D21" s="1">
        <f>(C12)^2</f>
        <v>1.6956906503554188</v>
      </c>
      <c r="H21" s="1" t="s">
        <v>35</v>
      </c>
      <c r="I21" s="1"/>
      <c r="J21" s="1"/>
      <c r="K21" s="1">
        <f>(J12)^2</f>
        <v>1.2788112865107626</v>
      </c>
    </row>
    <row r="22" spans="1:13">
      <c r="A22" s="6" t="s">
        <v>37</v>
      </c>
      <c r="B22" s="1"/>
      <c r="C22" s="1"/>
      <c r="D22" s="5">
        <f>D21*6</f>
        <v>10.174143902132514</v>
      </c>
      <c r="H22" s="6" t="s">
        <v>34</v>
      </c>
      <c r="I22" s="1"/>
      <c r="J22" s="1"/>
      <c r="K22" s="5">
        <f>K21*6</f>
        <v>7.6728677190645751</v>
      </c>
    </row>
    <row r="23" spans="1:13">
      <c r="A23" s="1" t="s">
        <v>38</v>
      </c>
      <c r="B23" s="1"/>
      <c r="C23" s="1"/>
      <c r="D23" s="1">
        <f>D20-D22</f>
        <v>0.18129093267919316</v>
      </c>
      <c r="H23" s="1" t="s">
        <v>33</v>
      </c>
      <c r="I23" s="1"/>
      <c r="J23" s="1"/>
      <c r="K23" s="1">
        <f>K20-K22</f>
        <v>0.21968577455838911</v>
      </c>
    </row>
    <row r="24" spans="1:13">
      <c r="A24" s="5" t="s">
        <v>39</v>
      </c>
      <c r="B24" s="1"/>
      <c r="C24" s="1"/>
      <c r="D24" s="5">
        <f>D23/5</f>
        <v>3.6258186535838635E-2</v>
      </c>
      <c r="H24" s="5" t="s">
        <v>32</v>
      </c>
      <c r="I24" s="1"/>
      <c r="J24" s="1"/>
      <c r="K24" s="5">
        <f>K23/5</f>
        <v>4.3937154911677823E-2</v>
      </c>
    </row>
    <row r="25" spans="1:13">
      <c r="A25" s="1" t="s">
        <v>40</v>
      </c>
      <c r="B25" s="1"/>
      <c r="C25" s="1"/>
      <c r="D25" s="1">
        <f>D24^0.5</f>
        <v>0.19041582532930038</v>
      </c>
      <c r="H25" s="1" t="s">
        <v>31</v>
      </c>
      <c r="I25" s="1"/>
      <c r="J25" s="1"/>
      <c r="K25" s="1">
        <f>K24^0.5</f>
        <v>0.20961191500408038</v>
      </c>
    </row>
    <row r="26" spans="1:13">
      <c r="A26" s="7" t="s">
        <v>13</v>
      </c>
      <c r="B26" s="1"/>
      <c r="C26" s="1"/>
      <c r="D26" s="7">
        <f>10^D25</f>
        <v>1.55030027949311</v>
      </c>
      <c r="H26" s="7" t="s">
        <v>41</v>
      </c>
      <c r="I26" s="1"/>
      <c r="J26" s="1"/>
      <c r="K26" s="7">
        <f>10^K25</f>
        <v>1.6203614972514364</v>
      </c>
    </row>
    <row r="27" spans="1:13">
      <c r="A27" s="1"/>
      <c r="B27" s="1"/>
      <c r="C27" s="1"/>
      <c r="D27" s="1"/>
    </row>
    <row r="29" spans="1:13">
      <c r="A29" s="1" t="s">
        <v>44</v>
      </c>
      <c r="B29" s="1"/>
      <c r="C29" s="1"/>
      <c r="D29" s="1">
        <f>(C12+J12)/2</f>
        <v>1.216516129026828</v>
      </c>
    </row>
    <row r="30" spans="1:13">
      <c r="A30" s="7" t="s">
        <v>45</v>
      </c>
      <c r="B30" s="1"/>
      <c r="C30" s="1"/>
      <c r="D30" s="7">
        <f>10^D29</f>
        <v>16.463271072410013</v>
      </c>
    </row>
    <row r="31" spans="1:13">
      <c r="A31" s="1"/>
      <c r="B31" s="1"/>
      <c r="C31" s="1"/>
      <c r="D31" s="1"/>
    </row>
    <row r="32" spans="1:13">
      <c r="A32" s="1" t="s">
        <v>46</v>
      </c>
      <c r="B32" s="1"/>
      <c r="C32" s="1"/>
      <c r="D32" s="1">
        <f>D25^2</f>
        <v>3.6258186535838628E-2</v>
      </c>
    </row>
    <row r="33" spans="1:4">
      <c r="A33" s="1" t="s">
        <v>47</v>
      </c>
      <c r="B33" s="1"/>
      <c r="C33" s="1"/>
      <c r="D33" s="1">
        <f>K25^2</f>
        <v>4.3937154911677823E-2</v>
      </c>
    </row>
    <row r="34" spans="1:4">
      <c r="A34" s="1" t="s">
        <v>48</v>
      </c>
      <c r="B34" s="1"/>
      <c r="C34" s="1"/>
      <c r="D34" s="1">
        <f>(D32+D33)/2</f>
        <v>4.0097670723758222E-2</v>
      </c>
    </row>
    <row r="35" spans="1:4">
      <c r="A35" s="1" t="s">
        <v>50</v>
      </c>
      <c r="B35" s="1"/>
      <c r="C35" s="1"/>
      <c r="D35" s="1">
        <f>C12-J12</f>
        <v>0.17134148651943715</v>
      </c>
    </row>
    <row r="36" spans="1:4">
      <c r="A36" s="1" t="s">
        <v>51</v>
      </c>
      <c r="B36" s="1"/>
      <c r="C36" s="1"/>
      <c r="D36" s="1">
        <f>D35^2</f>
        <v>2.9357905002690463E-2</v>
      </c>
    </row>
    <row r="37" spans="1:4">
      <c r="A37" s="1" t="s">
        <v>52</v>
      </c>
      <c r="B37" s="1"/>
      <c r="C37" s="1"/>
      <c r="D37" s="1">
        <f>D36/2</f>
        <v>1.4678952501345231E-2</v>
      </c>
    </row>
    <row r="38" spans="1:4">
      <c r="A38" s="1" t="s">
        <v>54</v>
      </c>
      <c r="B38" s="1"/>
      <c r="C38" s="1"/>
      <c r="D38" s="1">
        <f>D34+D37</f>
        <v>5.4776623225103453E-2</v>
      </c>
    </row>
    <row r="39" spans="1:4">
      <c r="A39" s="1" t="s">
        <v>49</v>
      </c>
      <c r="B39" s="1"/>
      <c r="C39" s="1"/>
      <c r="D39" s="1">
        <f>D38^0.5</f>
        <v>0.2340440625717804</v>
      </c>
    </row>
    <row r="40" spans="1:4">
      <c r="A40" s="7" t="s">
        <v>18</v>
      </c>
      <c r="B40" s="1"/>
      <c r="C40" s="1"/>
      <c r="D40" s="7">
        <f>10^D39</f>
        <v>1.7141312107038007</v>
      </c>
    </row>
    <row r="41" spans="1:4">
      <c r="A41" s="1"/>
      <c r="B41" s="1"/>
      <c r="C41" s="1"/>
      <c r="D41" s="1"/>
    </row>
    <row r="42" spans="1:4">
      <c r="A42" s="1" t="s">
        <v>55</v>
      </c>
      <c r="B42" s="1"/>
      <c r="C42" s="1"/>
      <c r="D42" s="1">
        <f>D39*1.645</f>
        <v>0.38500248293057876</v>
      </c>
    </row>
    <row r="43" spans="1:4">
      <c r="A43" s="1" t="s">
        <v>19</v>
      </c>
      <c r="B43" s="1"/>
      <c r="C43" s="1"/>
      <c r="D43" s="1">
        <f>D29+D42</f>
        <v>1.6015186119574067</v>
      </c>
    </row>
    <row r="44" spans="1:4">
      <c r="A44" s="7" t="s">
        <v>56</v>
      </c>
      <c r="B44" s="1"/>
      <c r="C44" s="1"/>
      <c r="D44" s="7">
        <f>10^D43</f>
        <v>39.950168183196631</v>
      </c>
    </row>
    <row r="45" spans="1:4">
      <c r="A45" s="1"/>
      <c r="B45" s="1"/>
      <c r="C45" s="1"/>
      <c r="D45" s="1"/>
    </row>
    <row r="46" spans="1:4">
      <c r="A46" s="1" t="s">
        <v>57</v>
      </c>
      <c r="B46" s="1"/>
      <c r="C46" s="1"/>
      <c r="D46" s="1">
        <f>D39^2</f>
        <v>5.477662322510346E-2</v>
      </c>
    </row>
    <row r="47" spans="1:4">
      <c r="A47" s="1" t="s">
        <v>58</v>
      </c>
      <c r="B47" s="1"/>
      <c r="C47" s="1"/>
      <c r="D47" s="1">
        <f>D46*1.151</f>
        <v>6.3047893332094082E-2</v>
      </c>
    </row>
    <row r="48" spans="1:4">
      <c r="A48" s="1" t="s">
        <v>59</v>
      </c>
      <c r="B48" s="1"/>
      <c r="C48" s="1"/>
      <c r="D48" s="1">
        <f>D29+D47</f>
        <v>1.2795640223589222</v>
      </c>
    </row>
    <row r="49" spans="1:4">
      <c r="A49" s="7" t="s">
        <v>22</v>
      </c>
      <c r="B49" s="1"/>
      <c r="C49" s="1"/>
      <c r="D49" s="7">
        <f>10^D48</f>
        <v>19.035488322172082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K21" sqref="K21"/>
    </sheetView>
  </sheetViews>
  <sheetFormatPr defaultRowHeight="13.5"/>
  <cols>
    <col min="1" max="1" width="17.375" customWidth="1"/>
    <col min="2" max="2" width="10.875" customWidth="1"/>
    <col min="3" max="3" width="13.7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67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C5-C13</f>
        <v>7.7554622764027137E-2</v>
      </c>
      <c r="F5" s="1">
        <f>E5^2</f>
        <v>6.0147195120705561E-3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J5-J13</f>
        <v>9.1966794855545153E-2</v>
      </c>
      <c r="M5" s="1">
        <f>L5^2</f>
        <v>8.4578913560019262E-3</v>
      </c>
    </row>
    <row r="6" spans="1:13">
      <c r="A6" s="4" t="s">
        <v>1</v>
      </c>
      <c r="B6" s="2">
        <v>30</v>
      </c>
      <c r="C6" s="1">
        <f t="shared" ref="C6:C11" si="0">LOG10(B6)</f>
        <v>1.4771212547196624</v>
      </c>
      <c r="D6" s="1">
        <f t="shared" ref="D6:D11" si="1">C6^2</f>
        <v>2.1818872011445896</v>
      </c>
      <c r="E6" s="1">
        <f>C6-C13</f>
        <v>0.19294804146609668</v>
      </c>
      <c r="F6" s="1">
        <f t="shared" ref="F6:F9" si="2">E6^2</f>
        <v>3.7228946705602561E-2</v>
      </c>
      <c r="H6" s="4" t="s">
        <v>1</v>
      </c>
      <c r="I6" s="2">
        <v>21</v>
      </c>
      <c r="J6" s="1">
        <f t="shared" ref="J6:J11" si="3">LOG10(I6)</f>
        <v>1.3222192947339193</v>
      </c>
      <c r="K6" s="1">
        <f t="shared" ref="K6:K11" si="4">J6^2</f>
        <v>1.748263863366663</v>
      </c>
      <c r="L6" s="1">
        <f>J6-J13</f>
        <v>0.21006610693353966</v>
      </c>
      <c r="M6" s="1">
        <f t="shared" ref="M6:M9" si="5">L6^2</f>
        <v>4.4127769282213319E-2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C7-C13</f>
        <v>0.24730570378868943</v>
      </c>
      <c r="F7" s="1">
        <f t="shared" si="2"/>
        <v>6.1160111126419003E-2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J7-J13</f>
        <v>0.26805805391122628</v>
      </c>
      <c r="M7" s="1">
        <f t="shared" si="5"/>
        <v>7.18551202666739E-2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C8-C13</f>
        <v>-0.13804517757532775</v>
      </c>
      <c r="F8" s="1">
        <f t="shared" si="2"/>
        <v>1.9056471051803772E-2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J8-J13</f>
        <v>-0.15791067836105477</v>
      </c>
      <c r="M8" s="1">
        <f t="shared" si="5"/>
        <v>2.4935782340448489E-2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C9-C13</f>
        <v>-0.24278052809534056</v>
      </c>
      <c r="F9" s="1">
        <f t="shared" si="2"/>
        <v>5.8942384822252447E-2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J9-J13</f>
        <v>-0.26705514778612283</v>
      </c>
      <c r="M9" s="1">
        <f t="shared" si="5"/>
        <v>7.1318451959067899E-2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C10-C13</f>
        <v>-2.8900708150259691E-2</v>
      </c>
      <c r="F10" s="1">
        <f>E10^2</f>
        <v>8.3525093158648693E-4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J10-J13</f>
        <v>-3.2971941752754752E-2</v>
      </c>
      <c r="M10" s="1">
        <f>L10^2</f>
        <v>1.0871489429470521E-3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C11-C13</f>
        <v>-0.10808195419788436</v>
      </c>
      <c r="F11" s="1">
        <f>E11^2</f>
        <v>1.1681708823233572E-2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J11-J13</f>
        <v>-0.11215318780037964</v>
      </c>
      <c r="M11" s="1">
        <f>L11^2</f>
        <v>1.2578337533787225E-2</v>
      </c>
    </row>
    <row r="12" spans="1:13" ht="14.25" customHeight="1">
      <c r="A12" s="4"/>
      <c r="B12" s="9"/>
      <c r="C12" s="1"/>
      <c r="D12" s="1"/>
      <c r="H12" s="4"/>
      <c r="I12" s="9"/>
      <c r="J12" s="1"/>
      <c r="K12" s="1"/>
    </row>
    <row r="13" spans="1:13">
      <c r="A13" s="5" t="s">
        <v>25</v>
      </c>
      <c r="B13" s="1"/>
      <c r="C13" s="5">
        <f>SUM(C5:C11)/7</f>
        <v>1.2841732132535657</v>
      </c>
      <c r="D13" s="1"/>
      <c r="H13" s="5" t="s">
        <v>26</v>
      </c>
      <c r="I13" s="1"/>
      <c r="J13" s="5">
        <f>SUM(J5:J11)/7</f>
        <v>1.1121531878003796</v>
      </c>
      <c r="K13" s="1"/>
    </row>
    <row r="14" spans="1:13">
      <c r="A14" s="7" t="s">
        <v>14</v>
      </c>
      <c r="B14" s="1"/>
      <c r="C14" s="7">
        <f>10^C13</f>
        <v>19.238588844359342</v>
      </c>
      <c r="D14" s="1"/>
      <c r="H14" s="7" t="s">
        <v>27</v>
      </c>
      <c r="I14" s="1"/>
      <c r="J14" s="7">
        <f>10^J13</f>
        <v>12.946524210097738</v>
      </c>
      <c r="K14" s="1"/>
    </row>
    <row r="15" spans="1:13" ht="14.25" customHeight="1">
      <c r="A15" s="4"/>
      <c r="B15" s="9"/>
      <c r="C15" s="1"/>
      <c r="D15" s="1"/>
      <c r="H15" s="4"/>
      <c r="I15" s="9"/>
      <c r="J15" s="1"/>
      <c r="K15" s="1"/>
    </row>
    <row r="16" spans="1:13">
      <c r="A16" s="10" t="s">
        <v>16</v>
      </c>
      <c r="B16" s="9"/>
      <c r="C16" s="1"/>
      <c r="D16" s="1"/>
      <c r="F16" s="5">
        <f>SUM(F5:F11)</f>
        <v>0.1949195929729684</v>
      </c>
      <c r="H16" s="10" t="s">
        <v>28</v>
      </c>
      <c r="I16" s="9"/>
      <c r="J16" s="1"/>
      <c r="K16" s="1"/>
      <c r="M16" s="5">
        <f>SUM(M5:M11)</f>
        <v>0.23436050168113984</v>
      </c>
    </row>
    <row r="17" spans="1:13">
      <c r="A17" s="10" t="s">
        <v>21</v>
      </c>
      <c r="B17" s="9"/>
      <c r="C17" s="1"/>
      <c r="D17" s="1"/>
      <c r="F17" s="5">
        <f>F16/6</f>
        <v>3.2486598828828067E-2</v>
      </c>
      <c r="H17" s="10" t="s">
        <v>29</v>
      </c>
      <c r="I17" s="9"/>
      <c r="J17" s="1"/>
      <c r="K17" s="1"/>
      <c r="M17" s="5">
        <f>M16/6</f>
        <v>3.9060083613523304E-2</v>
      </c>
    </row>
    <row r="18" spans="1:13">
      <c r="A18" s="11" t="s">
        <v>17</v>
      </c>
      <c r="B18" s="9"/>
      <c r="C18" s="1"/>
      <c r="D18" s="1"/>
      <c r="F18" s="1">
        <f>F17^0.5</f>
        <v>0.18024039177950116</v>
      </c>
      <c r="H18" s="11" t="s">
        <v>53</v>
      </c>
      <c r="I18" s="9"/>
      <c r="J18" s="1"/>
      <c r="K18" s="1"/>
      <c r="M18" s="1">
        <f>M17^0.5</f>
        <v>0.1976362406380047</v>
      </c>
    </row>
    <row r="19" spans="1:13">
      <c r="A19" s="12" t="s">
        <v>13</v>
      </c>
      <c r="B19" s="9"/>
      <c r="C19" s="1"/>
      <c r="D19" s="1"/>
      <c r="F19" s="7">
        <f>10^F18</f>
        <v>1.5143992705953369</v>
      </c>
      <c r="H19" s="12" t="s">
        <v>30</v>
      </c>
      <c r="I19" s="9"/>
      <c r="J19" s="1"/>
      <c r="K19" s="1"/>
      <c r="M19" s="7">
        <f>10^M18</f>
        <v>1.5762904364247512</v>
      </c>
    </row>
    <row r="20" spans="1:13">
      <c r="A20" s="1"/>
      <c r="B20" s="1"/>
      <c r="C20" s="1"/>
      <c r="D20" s="1"/>
      <c r="H20" s="1"/>
      <c r="I20" s="1"/>
      <c r="J20" s="1"/>
      <c r="K20" s="1"/>
    </row>
    <row r="21" spans="1:13">
      <c r="A21" s="5" t="s">
        <v>10</v>
      </c>
      <c r="B21" s="1"/>
      <c r="C21" s="1"/>
      <c r="D21" s="5">
        <f>SUM(D5:D11)</f>
        <v>11.738625484438884</v>
      </c>
      <c r="H21" s="5" t="s">
        <v>10</v>
      </c>
      <c r="I21" s="1"/>
      <c r="J21" s="1"/>
      <c r="K21" s="5">
        <f>SUM(K5:K11)</f>
        <v>8.8925534936229642</v>
      </c>
    </row>
    <row r="22" spans="1:13">
      <c r="A22" s="1" t="s">
        <v>36</v>
      </c>
      <c r="B22" s="1"/>
      <c r="C22" s="1"/>
      <c r="D22" s="1">
        <f>(C13)^2</f>
        <v>1.649100841637988</v>
      </c>
      <c r="H22" s="1" t="s">
        <v>35</v>
      </c>
      <c r="I22" s="1"/>
      <c r="J22" s="1"/>
      <c r="K22" s="1">
        <f>(J13)^2</f>
        <v>1.2368847131345464</v>
      </c>
    </row>
    <row r="23" spans="1:13">
      <c r="A23" s="6" t="s">
        <v>37</v>
      </c>
      <c r="B23" s="1"/>
      <c r="C23" s="1"/>
      <c r="D23" s="5">
        <f>D22*7</f>
        <v>11.543705891465915</v>
      </c>
      <c r="H23" s="6" t="s">
        <v>34</v>
      </c>
      <c r="I23" s="1"/>
      <c r="J23" s="1"/>
      <c r="K23" s="5">
        <f>K22*7</f>
        <v>8.6581929919418243</v>
      </c>
    </row>
    <row r="24" spans="1:13">
      <c r="A24" s="1" t="s">
        <v>38</v>
      </c>
      <c r="B24" s="1"/>
      <c r="C24" s="1"/>
      <c r="D24" s="1">
        <f>D21-D23</f>
        <v>0.19491959297296901</v>
      </c>
      <c r="H24" s="1" t="s">
        <v>33</v>
      </c>
      <c r="I24" s="1"/>
      <c r="J24" s="1"/>
      <c r="K24" s="1">
        <f>K21-K23</f>
        <v>0.23436050168113987</v>
      </c>
    </row>
    <row r="25" spans="1:13">
      <c r="A25" s="5" t="s">
        <v>39</v>
      </c>
      <c r="B25" s="1"/>
      <c r="C25" s="1"/>
      <c r="D25" s="5">
        <f>D24/6</f>
        <v>3.2486598828828171E-2</v>
      </c>
      <c r="H25" s="5" t="s">
        <v>32</v>
      </c>
      <c r="I25" s="1"/>
      <c r="J25" s="1"/>
      <c r="K25" s="5">
        <f>K24/6</f>
        <v>3.9060083613523311E-2</v>
      </c>
    </row>
    <row r="26" spans="1:13">
      <c r="A26" s="1" t="s">
        <v>40</v>
      </c>
      <c r="B26" s="1"/>
      <c r="C26" s="1"/>
      <c r="D26" s="1">
        <f>D25^0.5</f>
        <v>0.18024039177950144</v>
      </c>
      <c r="H26" s="1" t="s">
        <v>31</v>
      </c>
      <c r="I26" s="1"/>
      <c r="J26" s="1"/>
      <c r="K26" s="1">
        <f>K25^0.5</f>
        <v>0.19763624063800472</v>
      </c>
    </row>
    <row r="27" spans="1:13">
      <c r="A27" s="7" t="s">
        <v>13</v>
      </c>
      <c r="B27" s="1"/>
      <c r="C27" s="1"/>
      <c r="D27" s="7">
        <f>10^D26</f>
        <v>1.5143992705953377</v>
      </c>
      <c r="H27" s="7" t="s">
        <v>41</v>
      </c>
      <c r="I27" s="1"/>
      <c r="J27" s="1"/>
      <c r="K27" s="7">
        <f>10^K26</f>
        <v>1.5762904364247514</v>
      </c>
    </row>
    <row r="28" spans="1:13">
      <c r="A28" s="1"/>
      <c r="B28" s="1"/>
      <c r="C28" s="1"/>
      <c r="D28" s="1"/>
    </row>
    <row r="30" spans="1:13">
      <c r="A30" s="1" t="s">
        <v>44</v>
      </c>
      <c r="B30" s="1"/>
      <c r="C30" s="1"/>
      <c r="D30" s="1">
        <f>(C13+J13)/2</f>
        <v>1.1981632005269727</v>
      </c>
    </row>
    <row r="31" spans="1:13">
      <c r="A31" s="7" t="s">
        <v>45</v>
      </c>
      <c r="B31" s="1"/>
      <c r="C31" s="1"/>
      <c r="D31" s="7">
        <f>10^D30</f>
        <v>15.782042207572964</v>
      </c>
    </row>
    <row r="32" spans="1:13">
      <c r="A32" s="1"/>
      <c r="B32" s="1"/>
      <c r="C32" s="1"/>
      <c r="D32" s="1"/>
    </row>
    <row r="33" spans="1:4">
      <c r="A33" s="1" t="s">
        <v>46</v>
      </c>
      <c r="B33" s="1"/>
      <c r="C33" s="1"/>
      <c r="D33" s="1">
        <f>D26^2</f>
        <v>3.2486598828828171E-2</v>
      </c>
    </row>
    <row r="34" spans="1:4">
      <c r="A34" s="1" t="s">
        <v>47</v>
      </c>
      <c r="B34" s="1"/>
      <c r="C34" s="1"/>
      <c r="D34" s="1">
        <f>K26^2</f>
        <v>3.9060083613523311E-2</v>
      </c>
    </row>
    <row r="35" spans="1:4">
      <c r="A35" s="1" t="s">
        <v>48</v>
      </c>
      <c r="B35" s="1"/>
      <c r="C35" s="1"/>
      <c r="D35" s="1">
        <f>(D33+D34)/2</f>
        <v>3.5773341221175745E-2</v>
      </c>
    </row>
    <row r="36" spans="1:4">
      <c r="A36" s="1" t="s">
        <v>50</v>
      </c>
      <c r="B36" s="1"/>
      <c r="C36" s="1"/>
      <c r="D36" s="1">
        <f>C13-J13</f>
        <v>0.17202002545318607</v>
      </c>
    </row>
    <row r="37" spans="1:4">
      <c r="A37" s="1" t="s">
        <v>51</v>
      </c>
      <c r="B37" s="1"/>
      <c r="C37" s="1"/>
      <c r="D37" s="1">
        <f>D36^2</f>
        <v>2.9590889156914782E-2</v>
      </c>
    </row>
    <row r="38" spans="1:4">
      <c r="A38" s="1" t="s">
        <v>52</v>
      </c>
      <c r="B38" s="1"/>
      <c r="C38" s="1"/>
      <c r="D38" s="1">
        <f>D37/2</f>
        <v>1.4795444578457391E-2</v>
      </c>
    </row>
    <row r="39" spans="1:4">
      <c r="A39" s="1" t="s">
        <v>54</v>
      </c>
      <c r="B39" s="1"/>
      <c r="C39" s="1"/>
      <c r="D39" s="1">
        <f>D35+D38</f>
        <v>5.0568785799633136E-2</v>
      </c>
    </row>
    <row r="40" spans="1:4">
      <c r="A40" s="1" t="s">
        <v>49</v>
      </c>
      <c r="B40" s="1"/>
      <c r="C40" s="1"/>
      <c r="D40" s="1">
        <f>D39^0.5</f>
        <v>0.2248750448574344</v>
      </c>
    </row>
    <row r="41" spans="1:4">
      <c r="A41" s="7" t="s">
        <v>18</v>
      </c>
      <c r="B41" s="1"/>
      <c r="C41" s="1"/>
      <c r="D41" s="7">
        <f>10^D40</f>
        <v>1.678321062366007</v>
      </c>
    </row>
    <row r="42" spans="1:4">
      <c r="A42" s="1"/>
      <c r="B42" s="1"/>
      <c r="C42" s="1"/>
      <c r="D42" s="1"/>
    </row>
    <row r="43" spans="1:4">
      <c r="A43" s="1" t="s">
        <v>55</v>
      </c>
      <c r="B43" s="1"/>
      <c r="C43" s="1"/>
      <c r="D43" s="1">
        <f>D40*1.645</f>
        <v>0.36991944879047961</v>
      </c>
    </row>
    <row r="44" spans="1:4">
      <c r="A44" s="1" t="s">
        <v>19</v>
      </c>
      <c r="B44" s="1"/>
      <c r="C44" s="1"/>
      <c r="D44" s="1">
        <f>D30+D43</f>
        <v>1.5680826493174522</v>
      </c>
    </row>
    <row r="45" spans="1:4">
      <c r="A45" s="7" t="s">
        <v>56</v>
      </c>
      <c r="B45" s="1"/>
      <c r="C45" s="1"/>
      <c r="D45" s="7">
        <f>10^D44</f>
        <v>36.98985674010153</v>
      </c>
    </row>
    <row r="46" spans="1:4">
      <c r="A46" s="1"/>
      <c r="B46" s="1"/>
      <c r="C46" s="1"/>
      <c r="D46" s="1"/>
    </row>
    <row r="47" spans="1:4">
      <c r="A47" s="1" t="s">
        <v>57</v>
      </c>
      <c r="B47" s="1"/>
      <c r="C47" s="1"/>
      <c r="D47" s="1">
        <f>D40^2</f>
        <v>5.0568785799633136E-2</v>
      </c>
    </row>
    <row r="48" spans="1:4">
      <c r="A48" s="1" t="s">
        <v>58</v>
      </c>
      <c r="B48" s="1"/>
      <c r="C48" s="1"/>
      <c r="D48" s="1">
        <f>D47*1.151</f>
        <v>5.8204672455377741E-2</v>
      </c>
    </row>
    <row r="49" spans="1:4">
      <c r="A49" s="1" t="s">
        <v>59</v>
      </c>
      <c r="B49" s="1"/>
      <c r="C49" s="1"/>
      <c r="D49" s="1">
        <f>D30+D48</f>
        <v>1.2563678729823504</v>
      </c>
    </row>
    <row r="50" spans="1:4">
      <c r="A50" s="7" t="s">
        <v>22</v>
      </c>
      <c r="B50" s="1"/>
      <c r="C50" s="1"/>
      <c r="D50" s="7">
        <f>10^D49</f>
        <v>18.045456500082746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22" sqref="A22"/>
    </sheetView>
  </sheetViews>
  <sheetFormatPr defaultRowHeight="13.5"/>
  <cols>
    <col min="1" max="1" width="17.375" customWidth="1"/>
    <col min="2" max="2" width="10.875" customWidth="1"/>
    <col min="3" max="3" width="14.1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68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C5-C14</f>
        <v>0.1079021887759446</v>
      </c>
      <c r="F5" s="1">
        <f>E5^2</f>
        <v>1.1642882342639584E-2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J5-J14</f>
        <v>0.1117056296506771</v>
      </c>
      <c r="M5" s="1">
        <f>L5^2</f>
        <v>1.2478147695654231E-2</v>
      </c>
    </row>
    <row r="6" spans="1:13">
      <c r="A6" s="4" t="s">
        <v>1</v>
      </c>
      <c r="B6" s="2">
        <v>30</v>
      </c>
      <c r="C6" s="1">
        <f t="shared" ref="C6:C12" si="0">LOG10(B6)</f>
        <v>1.4771212547196624</v>
      </c>
      <c r="D6" s="1">
        <f t="shared" ref="D6:D12" si="1">C6^2</f>
        <v>2.1818872011445896</v>
      </c>
      <c r="E6" s="1">
        <f>C6-C14</f>
        <v>0.22329560747801414</v>
      </c>
      <c r="F6" s="1">
        <f t="shared" ref="F6:F9" si="2">E6^2</f>
        <v>4.9860928318975359E-2</v>
      </c>
      <c r="H6" s="4" t="s">
        <v>1</v>
      </c>
      <c r="I6" s="2">
        <v>21</v>
      </c>
      <c r="J6" s="1">
        <f t="shared" ref="J6:J12" si="3">LOG10(I6)</f>
        <v>1.3222192947339193</v>
      </c>
      <c r="K6" s="1">
        <f t="shared" ref="K6:K12" si="4">J6^2</f>
        <v>1.748263863366663</v>
      </c>
      <c r="L6" s="1">
        <f>J6-J14</f>
        <v>0.22980494172867161</v>
      </c>
      <c r="M6" s="1">
        <f t="shared" ref="M6:M9" si="5">L6^2</f>
        <v>5.2810311242918156E-2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C7-C14</f>
        <v>0.27765326980060689</v>
      </c>
      <c r="F7" s="1">
        <f t="shared" si="2"/>
        <v>7.7091338230968601E-2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J7-J14</f>
        <v>0.28779688870635822</v>
      </c>
      <c r="M7" s="1">
        <f t="shared" si="5"/>
        <v>8.2827049149059945E-2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C8-C14</f>
        <v>-0.10769761156341029</v>
      </c>
      <c r="F8" s="1">
        <f t="shared" si="2"/>
        <v>1.1598775536463206E-2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J8-J14</f>
        <v>-0.13817184356592283</v>
      </c>
      <c r="M8" s="1">
        <f t="shared" si="5"/>
        <v>1.9091458354405847E-2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C9-C14</f>
        <v>-0.2124329620834231</v>
      </c>
      <c r="F9" s="1">
        <f t="shared" si="2"/>
        <v>4.5127763379537077E-2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J9-J14</f>
        <v>-0.24731631299099088</v>
      </c>
      <c r="M9" s="1">
        <f t="shared" si="5"/>
        <v>6.1165358671457767E-2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C10-C14</f>
        <v>1.4468578616577688E-3</v>
      </c>
      <c r="F10" s="1">
        <f>E10^2</f>
        <v>2.093397671840891E-6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J10-J14</f>
        <v>-1.3233106957622809E-2</v>
      </c>
      <c r="M10" s="1">
        <f>L10^2</f>
        <v>1.7511511975188519E-4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C11-C14</f>
        <v>-7.7734388185966896E-2</v>
      </c>
      <c r="F11" s="1">
        <f>E11^2</f>
        <v>6.0426351066465893E-3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J11-J14</f>
        <v>-9.2414353005247696E-2</v>
      </c>
      <c r="M11" s="1">
        <f>L11^2</f>
        <v>8.5404126413785343E-3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C12-C14</f>
        <v>-0.2124329620834231</v>
      </c>
      <c r="F12" s="1">
        <f>E12^2</f>
        <v>4.5127763379537077E-2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J12-J14</f>
        <v>-0.13817184356592283</v>
      </c>
      <c r="M12" s="1">
        <f>L12^2</f>
        <v>1.9091458354405847E-2</v>
      </c>
    </row>
    <row r="13" spans="1:13" ht="14.25" customHeight="1">
      <c r="A13" s="4"/>
      <c r="B13" s="9"/>
      <c r="C13" s="1"/>
      <c r="D13" s="1"/>
      <c r="H13" s="4"/>
      <c r="I13" s="9"/>
      <c r="J13" s="1"/>
      <c r="K13" s="1"/>
    </row>
    <row r="14" spans="1:13">
      <c r="A14" s="5" t="s">
        <v>25</v>
      </c>
      <c r="B14" s="1"/>
      <c r="C14" s="5">
        <f>SUM(C5:C12)/8</f>
        <v>1.2538256472416482</v>
      </c>
      <c r="D14" s="1"/>
      <c r="H14" s="5" t="s">
        <v>26</v>
      </c>
      <c r="I14" s="1"/>
      <c r="J14" s="5">
        <f>SUM(J5:J12)/8</f>
        <v>1.0924143530052477</v>
      </c>
      <c r="K14" s="1"/>
    </row>
    <row r="15" spans="1:13">
      <c r="A15" s="7" t="s">
        <v>14</v>
      </c>
      <c r="B15" s="1"/>
      <c r="C15" s="7">
        <f>10^C14</f>
        <v>17.940132539802747</v>
      </c>
      <c r="D15" s="1"/>
      <c r="H15" s="7" t="s">
        <v>27</v>
      </c>
      <c r="I15" s="1"/>
      <c r="J15" s="7">
        <f>10^J14</f>
        <v>12.371271926499483</v>
      </c>
      <c r="K15" s="1"/>
    </row>
    <row r="16" spans="1:13" ht="14.25" customHeight="1">
      <c r="A16" s="4"/>
      <c r="B16" s="9"/>
      <c r="C16" s="1"/>
      <c r="D16" s="1"/>
      <c r="H16" s="4"/>
      <c r="I16" s="9"/>
      <c r="J16" s="1"/>
      <c r="K16" s="1"/>
    </row>
    <row r="17" spans="1:13">
      <c r="A17" s="10" t="s">
        <v>16</v>
      </c>
      <c r="B17" s="9"/>
      <c r="C17" s="1"/>
      <c r="D17" s="1"/>
      <c r="F17" s="5">
        <f>SUM(F5:F12)</f>
        <v>0.24649417969243936</v>
      </c>
      <c r="H17" s="10" t="s">
        <v>28</v>
      </c>
      <c r="I17" s="9"/>
      <c r="J17" s="1"/>
      <c r="K17" s="1"/>
      <c r="M17" s="5">
        <f>SUM(M5:M12)</f>
        <v>0.2561793112290322</v>
      </c>
    </row>
    <row r="18" spans="1:13">
      <c r="A18" s="10" t="s">
        <v>21</v>
      </c>
      <c r="B18" s="9"/>
      <c r="C18" s="1"/>
      <c r="D18" s="1"/>
      <c r="F18" s="5">
        <f>F17/7</f>
        <v>3.5213454241777055E-2</v>
      </c>
      <c r="H18" s="10" t="s">
        <v>29</v>
      </c>
      <c r="I18" s="9"/>
      <c r="J18" s="1"/>
      <c r="K18" s="1"/>
      <c r="M18" s="5">
        <f>M17/7</f>
        <v>3.6597044461290314E-2</v>
      </c>
    </row>
    <row r="19" spans="1:13">
      <c r="A19" s="11" t="s">
        <v>17</v>
      </c>
      <c r="B19" s="9"/>
      <c r="C19" s="1"/>
      <c r="D19" s="1"/>
      <c r="F19" s="1">
        <f>F18^0.5</f>
        <v>0.18765248264218903</v>
      </c>
      <c r="H19" s="11" t="s">
        <v>53</v>
      </c>
      <c r="I19" s="9"/>
      <c r="J19" s="1"/>
      <c r="K19" s="1"/>
      <c r="M19" s="1">
        <f>M18^0.5</f>
        <v>0.1913035401169835</v>
      </c>
    </row>
    <row r="20" spans="1:13">
      <c r="A20" s="12" t="s">
        <v>13</v>
      </c>
      <c r="B20" s="9"/>
      <c r="C20" s="1"/>
      <c r="D20" s="1"/>
      <c r="F20" s="7">
        <f>10^F19</f>
        <v>1.5404672957488148</v>
      </c>
      <c r="H20" s="12" t="s">
        <v>30</v>
      </c>
      <c r="I20" s="9"/>
      <c r="J20" s="1"/>
      <c r="K20" s="1"/>
      <c r="M20" s="7">
        <f>10^M19</f>
        <v>1.5534723943318407</v>
      </c>
    </row>
    <row r="21" spans="1:13">
      <c r="A21" s="1"/>
      <c r="B21" s="1"/>
      <c r="C21" s="1"/>
      <c r="D21" s="1"/>
      <c r="H21" s="1"/>
      <c r="I21" s="1"/>
      <c r="J21" s="1"/>
      <c r="K21" s="1"/>
    </row>
    <row r="22" spans="1:13">
      <c r="A22" s="5" t="s">
        <v>10</v>
      </c>
      <c r="B22" s="1"/>
      <c r="C22" s="1"/>
      <c r="D22" s="5">
        <f>SUM(D5:D12)</f>
        <v>12.823124209139943</v>
      </c>
      <c r="H22" s="5" t="s">
        <v>10</v>
      </c>
      <c r="I22" s="1"/>
      <c r="J22" s="1"/>
      <c r="K22" s="5">
        <f>SUM(K5:K12)</f>
        <v>9.8031322604440234</v>
      </c>
    </row>
    <row r="23" spans="1:13">
      <c r="A23" s="1" t="s">
        <v>36</v>
      </c>
      <c r="B23" s="1"/>
      <c r="C23" s="1"/>
      <c r="D23" s="1">
        <f>(C14)^2</f>
        <v>1.5720787536809382</v>
      </c>
      <c r="H23" s="1" t="s">
        <v>35</v>
      </c>
      <c r="I23" s="1"/>
      <c r="J23" s="1"/>
      <c r="K23" s="1">
        <f>(J14)^2</f>
        <v>1.193369118651874</v>
      </c>
    </row>
    <row r="24" spans="1:13">
      <c r="A24" s="6" t="s">
        <v>37</v>
      </c>
      <c r="B24" s="1"/>
      <c r="C24" s="1"/>
      <c r="D24" s="5">
        <f>D23*8</f>
        <v>12.576630029447506</v>
      </c>
      <c r="H24" s="6" t="s">
        <v>34</v>
      </c>
      <c r="I24" s="1"/>
      <c r="J24" s="1"/>
      <c r="K24" s="5">
        <f>K23*8</f>
        <v>9.546952949214992</v>
      </c>
    </row>
    <row r="25" spans="1:13">
      <c r="A25" s="1" t="s">
        <v>38</v>
      </c>
      <c r="B25" s="1"/>
      <c r="C25" s="1"/>
      <c r="D25" s="1">
        <f>D22-D24</f>
        <v>0.24649417969243714</v>
      </c>
      <c r="H25" s="1" t="s">
        <v>33</v>
      </c>
      <c r="I25" s="1"/>
      <c r="J25" s="1"/>
      <c r="K25" s="1">
        <f>K22-K24</f>
        <v>0.25617931122903137</v>
      </c>
    </row>
    <row r="26" spans="1:13">
      <c r="A26" s="5" t="s">
        <v>39</v>
      </c>
      <c r="B26" s="1"/>
      <c r="C26" s="1"/>
      <c r="D26" s="5">
        <f>D25/7</f>
        <v>3.5213454241776736E-2</v>
      </c>
      <c r="H26" s="5" t="s">
        <v>32</v>
      </c>
      <c r="I26" s="1"/>
      <c r="J26" s="1"/>
      <c r="K26" s="5">
        <f>K25/7</f>
        <v>3.6597044461290196E-2</v>
      </c>
    </row>
    <row r="27" spans="1:13">
      <c r="A27" s="1" t="s">
        <v>40</v>
      </c>
      <c r="B27" s="1"/>
      <c r="C27" s="1"/>
      <c r="D27" s="1">
        <f>D26^0.5</f>
        <v>0.18765248264218817</v>
      </c>
      <c r="H27" s="1" t="s">
        <v>31</v>
      </c>
      <c r="I27" s="1"/>
      <c r="J27" s="1"/>
      <c r="K27" s="1">
        <f>K26^0.5</f>
        <v>0.1913035401169832</v>
      </c>
    </row>
    <row r="28" spans="1:13">
      <c r="A28" s="7" t="s">
        <v>13</v>
      </c>
      <c r="B28" s="1"/>
      <c r="C28" s="1"/>
      <c r="D28" s="7">
        <f>10^D27</f>
        <v>1.5404672957488119</v>
      </c>
      <c r="H28" s="7" t="s">
        <v>41</v>
      </c>
      <c r="I28" s="1"/>
      <c r="J28" s="1"/>
      <c r="K28" s="7">
        <f>10^K27</f>
        <v>1.5534723943318396</v>
      </c>
    </row>
    <row r="29" spans="1:13">
      <c r="A29" s="1"/>
      <c r="B29" s="1"/>
      <c r="C29" s="1"/>
      <c r="D29" s="1"/>
    </row>
    <row r="31" spans="1:13">
      <c r="A31" s="1" t="s">
        <v>44</v>
      </c>
      <c r="B31" s="1"/>
      <c r="C31" s="1"/>
      <c r="D31" s="1">
        <f>(C14+J14)/2</f>
        <v>1.1731200001234479</v>
      </c>
    </row>
    <row r="32" spans="1:13">
      <c r="A32" s="7" t="s">
        <v>45</v>
      </c>
      <c r="B32" s="1"/>
      <c r="C32" s="1"/>
      <c r="D32" s="7">
        <f>10^D31</f>
        <v>14.897726606678667</v>
      </c>
    </row>
    <row r="33" spans="1:4">
      <c r="A33" s="1"/>
      <c r="B33" s="1"/>
      <c r="C33" s="1"/>
      <c r="D33" s="1"/>
    </row>
    <row r="34" spans="1:4">
      <c r="A34" s="1" t="s">
        <v>46</v>
      </c>
      <c r="B34" s="1"/>
      <c r="C34" s="1"/>
      <c r="D34" s="1">
        <f>D27^2</f>
        <v>3.5213454241776736E-2</v>
      </c>
    </row>
    <row r="35" spans="1:4">
      <c r="A35" s="1" t="s">
        <v>47</v>
      </c>
      <c r="B35" s="1"/>
      <c r="C35" s="1"/>
      <c r="D35" s="1">
        <f>K27^2</f>
        <v>3.6597044461290196E-2</v>
      </c>
    </row>
    <row r="36" spans="1:4">
      <c r="A36" s="1" t="s">
        <v>48</v>
      </c>
      <c r="B36" s="1"/>
      <c r="C36" s="1"/>
      <c r="D36" s="1">
        <f>(D34+D35)/2</f>
        <v>3.5905249351533469E-2</v>
      </c>
    </row>
    <row r="37" spans="1:4">
      <c r="A37" s="1" t="s">
        <v>50</v>
      </c>
      <c r="B37" s="1"/>
      <c r="C37" s="1"/>
      <c r="D37" s="1">
        <f>C14-J14</f>
        <v>0.16141129423640055</v>
      </c>
    </row>
    <row r="38" spans="1:4">
      <c r="A38" s="1" t="s">
        <v>51</v>
      </c>
      <c r="B38" s="1"/>
      <c r="C38" s="1"/>
      <c r="D38" s="1">
        <f>D37^2</f>
        <v>2.6053605907069875E-2</v>
      </c>
    </row>
    <row r="39" spans="1:4">
      <c r="A39" s="1" t="s">
        <v>52</v>
      </c>
      <c r="B39" s="1"/>
      <c r="C39" s="1"/>
      <c r="D39" s="1">
        <f>D38/2</f>
        <v>1.3026802953534937E-2</v>
      </c>
    </row>
    <row r="40" spans="1:4">
      <c r="A40" s="1" t="s">
        <v>54</v>
      </c>
      <c r="B40" s="1"/>
      <c r="C40" s="1"/>
      <c r="D40" s="1">
        <f>D36+D39</f>
        <v>4.8932052305068405E-2</v>
      </c>
    </row>
    <row r="41" spans="1:4">
      <c r="A41" s="1" t="s">
        <v>49</v>
      </c>
      <c r="B41" s="1"/>
      <c r="C41" s="1"/>
      <c r="D41" s="1">
        <f>D40^0.5</f>
        <v>0.22120590476989624</v>
      </c>
    </row>
    <row r="42" spans="1:4">
      <c r="A42" s="7" t="s">
        <v>18</v>
      </c>
      <c r="B42" s="1"/>
      <c r="C42" s="1"/>
      <c r="D42" s="7">
        <f>10^D41</f>
        <v>1.6642014833374539</v>
      </c>
    </row>
    <row r="43" spans="1:4">
      <c r="A43" s="1"/>
      <c r="B43" s="1"/>
      <c r="C43" s="1"/>
      <c r="D43" s="1"/>
    </row>
    <row r="44" spans="1:4">
      <c r="A44" s="1" t="s">
        <v>55</v>
      </c>
      <c r="B44" s="1"/>
      <c r="C44" s="1"/>
      <c r="D44" s="1">
        <f>D41*1.645</f>
        <v>0.36388371334647934</v>
      </c>
    </row>
    <row r="45" spans="1:4">
      <c r="A45" s="1" t="s">
        <v>19</v>
      </c>
      <c r="B45" s="1"/>
      <c r="C45" s="1"/>
      <c r="D45" s="1">
        <f>D31+D44</f>
        <v>1.5370037134699273</v>
      </c>
    </row>
    <row r="46" spans="1:4">
      <c r="A46" s="7" t="s">
        <v>56</v>
      </c>
      <c r="B46" s="1"/>
      <c r="C46" s="1"/>
      <c r="D46" s="7">
        <f>10^D45</f>
        <v>34.43528751677291</v>
      </c>
    </row>
    <row r="47" spans="1:4">
      <c r="A47" s="1"/>
      <c r="B47" s="1"/>
      <c r="C47" s="1"/>
      <c r="D47" s="1"/>
    </row>
    <row r="48" spans="1:4">
      <c r="A48" s="1" t="s">
        <v>57</v>
      </c>
      <c r="B48" s="1"/>
      <c r="C48" s="1"/>
      <c r="D48" s="1">
        <f>D41^2</f>
        <v>4.8932052305068405E-2</v>
      </c>
    </row>
    <row r="49" spans="1:4">
      <c r="A49" s="1" t="s">
        <v>58</v>
      </c>
      <c r="B49" s="1"/>
      <c r="C49" s="1"/>
      <c r="D49" s="1">
        <f>D48*1.151</f>
        <v>5.6320792203133734E-2</v>
      </c>
    </row>
    <row r="50" spans="1:4">
      <c r="A50" s="1" t="s">
        <v>59</v>
      </c>
      <c r="B50" s="1"/>
      <c r="C50" s="1"/>
      <c r="D50" s="1">
        <f>D31+D49</f>
        <v>1.2294407923265815</v>
      </c>
    </row>
    <row r="51" spans="1:4">
      <c r="A51" s="7" t="s">
        <v>22</v>
      </c>
      <c r="B51" s="1"/>
      <c r="C51" s="1"/>
      <c r="D51" s="7">
        <f>10^D50</f>
        <v>16.960583616636352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K23" sqref="K23"/>
    </sheetView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69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C5-C15</f>
        <v>0.10265726117346308</v>
      </c>
      <c r="F5" s="1">
        <f>E5^2</f>
        <v>1.053851327163661E-2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J5-J15</f>
        <v>0.10240819564507331</v>
      </c>
      <c r="M5" s="1">
        <f>L5^2</f>
        <v>1.0487438535279612E-2</v>
      </c>
    </row>
    <row r="6" spans="1:13">
      <c r="A6" s="4" t="s">
        <v>1</v>
      </c>
      <c r="B6" s="2">
        <v>30</v>
      </c>
      <c r="C6" s="1">
        <f t="shared" ref="C6:C13" si="0">LOG10(B6)</f>
        <v>1.4771212547196624</v>
      </c>
      <c r="D6" s="1">
        <f t="shared" ref="D6:D13" si="1">C6^2</f>
        <v>2.1818872011445896</v>
      </c>
      <c r="E6" s="1">
        <f>C6-C15</f>
        <v>0.21805067987553262</v>
      </c>
      <c r="F6" s="1">
        <f t="shared" ref="F6:F9" si="2">E6^2</f>
        <v>4.7546098994182003E-2</v>
      </c>
      <c r="H6" s="4" t="s">
        <v>1</v>
      </c>
      <c r="I6" s="2">
        <v>21</v>
      </c>
      <c r="J6" s="1">
        <f t="shared" ref="J6:J13" si="3">LOG10(I6)</f>
        <v>1.3222192947339193</v>
      </c>
      <c r="K6" s="1">
        <f t="shared" ref="K6:K13" si="4">J6^2</f>
        <v>1.748263863366663</v>
      </c>
      <c r="L6" s="1">
        <f>J6-J15</f>
        <v>0.22050750772306782</v>
      </c>
      <c r="M6" s="1">
        <f t="shared" ref="M6:M9" si="5">L6^2</f>
        <v>4.8623560962238813E-2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C7-C15</f>
        <v>0.27240834219812537</v>
      </c>
      <c r="F7" s="1">
        <f t="shared" si="2"/>
        <v>7.4206304899130979E-2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J7-J15</f>
        <v>0.27849945470075443</v>
      </c>
      <c r="M7" s="1">
        <f t="shared" si="5"/>
        <v>7.7561946268617565E-2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C8-C15</f>
        <v>-0.11294253916589181</v>
      </c>
      <c r="F8" s="1">
        <f t="shared" si="2"/>
        <v>1.2756017153239005E-2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J8-J15</f>
        <v>-0.14746927757152661</v>
      </c>
      <c r="M8" s="1">
        <f t="shared" si="5"/>
        <v>2.1747187827467963E-2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C9-C15</f>
        <v>-0.21767788968590462</v>
      </c>
      <c r="F9" s="1">
        <f t="shared" si="2"/>
        <v>4.7383663658108865E-2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J9-J15</f>
        <v>-0.25661374699659467</v>
      </c>
      <c r="M9" s="1">
        <f t="shared" si="5"/>
        <v>6.5850615147632297E-2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C10-C15</f>
        <v>-3.7980697408237507E-3</v>
      </c>
      <c r="F10" s="1">
        <f>E10^2</f>
        <v>1.4425333756160994E-5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J10-J15</f>
        <v>-2.2530540963226597E-2</v>
      </c>
      <c r="M10" s="1">
        <f>L10^2</f>
        <v>5.0762527609563165E-4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C11-C15</f>
        <v>-8.2979315788448416E-2</v>
      </c>
      <c r="F11" s="1">
        <f>E11^2</f>
        <v>6.8855668487190448E-3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J11-J15</f>
        <v>-0.10171178701085148</v>
      </c>
      <c r="M11" s="1">
        <f>L11^2</f>
        <v>1.0345287616940816E-2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C12-C15</f>
        <v>-0.21767788968590462</v>
      </c>
      <c r="F12" s="1">
        <f>E12^2</f>
        <v>4.7383663658108865E-2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J12-J15</f>
        <v>-0.14746927757152661</v>
      </c>
      <c r="M12" s="1">
        <f>L12^2</f>
        <v>2.1747187827467963E-2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C13-C15</f>
        <v>4.195942081985149E-2</v>
      </c>
      <c r="F13" s="1">
        <f>E13^2</f>
        <v>1.7605929955373867E-3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J13-J15</f>
        <v>7.4379472044829864E-2</v>
      </c>
      <c r="M13" s="1">
        <f>L13^2</f>
        <v>5.5323058616676274E-3</v>
      </c>
    </row>
    <row r="14" spans="1:13" ht="14.25" customHeight="1">
      <c r="A14" s="4"/>
      <c r="B14" s="9"/>
      <c r="C14" s="1"/>
      <c r="D14" s="1"/>
      <c r="H14" s="4"/>
      <c r="I14" s="9"/>
      <c r="J14" s="1"/>
      <c r="K14" s="1"/>
    </row>
    <row r="15" spans="1:13">
      <c r="A15" s="5" t="s">
        <v>25</v>
      </c>
      <c r="B15" s="1"/>
      <c r="C15" s="5">
        <f>SUM(C5:C13)/9</f>
        <v>1.2590705748441298</v>
      </c>
      <c r="D15" s="1"/>
      <c r="H15" s="5" t="s">
        <v>26</v>
      </c>
      <c r="I15" s="1"/>
      <c r="J15" s="5">
        <f>SUM(J5:J13)/9</f>
        <v>1.1017117870108515</v>
      </c>
      <c r="K15" s="1"/>
    </row>
    <row r="16" spans="1:13">
      <c r="A16" s="7" t="s">
        <v>14</v>
      </c>
      <c r="B16" s="1"/>
      <c r="C16" s="7">
        <f>10^C15</f>
        <v>18.158107163638526</v>
      </c>
      <c r="D16" s="1"/>
      <c r="H16" s="7" t="s">
        <v>27</v>
      </c>
      <c r="I16" s="1"/>
      <c r="J16" s="7">
        <f>10^J15</f>
        <v>12.638973026911742</v>
      </c>
      <c r="K16" s="1"/>
    </row>
    <row r="17" spans="1:13" ht="14.25" customHeight="1">
      <c r="A17" s="4"/>
      <c r="B17" s="9"/>
      <c r="C17" s="1"/>
      <c r="D17" s="1"/>
      <c r="H17" s="4"/>
      <c r="I17" s="9"/>
      <c r="J17" s="1"/>
      <c r="K17" s="1"/>
    </row>
    <row r="18" spans="1:13">
      <c r="A18" s="10" t="s">
        <v>16</v>
      </c>
      <c r="B18" s="9"/>
      <c r="C18" s="1"/>
      <c r="D18" s="1"/>
      <c r="F18" s="5">
        <f>SUM(F5:F13)</f>
        <v>0.24847484681241894</v>
      </c>
      <c r="H18" s="10" t="s">
        <v>28</v>
      </c>
      <c r="I18" s="9"/>
      <c r="J18" s="1"/>
      <c r="K18" s="1"/>
      <c r="M18" s="5">
        <f>SUM(M5:M13)</f>
        <v>0.2624031553234083</v>
      </c>
    </row>
    <row r="19" spans="1:13">
      <c r="A19" s="10" t="s">
        <v>21</v>
      </c>
      <c r="B19" s="9"/>
      <c r="C19" s="1"/>
      <c r="D19" s="1"/>
      <c r="F19" s="5">
        <f>F18/8</f>
        <v>3.1059355851552367E-2</v>
      </c>
      <c r="H19" s="10" t="s">
        <v>29</v>
      </c>
      <c r="I19" s="9"/>
      <c r="J19" s="1"/>
      <c r="K19" s="1"/>
      <c r="M19" s="5">
        <f>M18/8</f>
        <v>3.2800394415426037E-2</v>
      </c>
    </row>
    <row r="20" spans="1:13">
      <c r="A20" s="11" t="s">
        <v>17</v>
      </c>
      <c r="B20" s="9"/>
      <c r="C20" s="1"/>
      <c r="D20" s="1"/>
      <c r="F20" s="1">
        <f>F19^0.5</f>
        <v>0.17623664730002203</v>
      </c>
      <c r="H20" s="11" t="s">
        <v>53</v>
      </c>
      <c r="I20" s="9"/>
      <c r="J20" s="1"/>
      <c r="K20" s="1"/>
      <c r="M20" s="1">
        <f>M19^0.5</f>
        <v>0.18110879165691002</v>
      </c>
    </row>
    <row r="21" spans="1:13">
      <c r="A21" s="12" t="s">
        <v>13</v>
      </c>
      <c r="B21" s="9"/>
      <c r="C21" s="1"/>
      <c r="D21" s="1"/>
      <c r="F21" s="7">
        <f>10^F20</f>
        <v>1.500502237268168</v>
      </c>
      <c r="H21" s="12" t="s">
        <v>30</v>
      </c>
      <c r="I21" s="9"/>
      <c r="J21" s="1"/>
      <c r="K21" s="1"/>
      <c r="M21" s="7">
        <f>10^M20</f>
        <v>1.5174304392848574</v>
      </c>
    </row>
    <row r="22" spans="1:13">
      <c r="A22" s="1"/>
      <c r="B22" s="1"/>
      <c r="C22" s="1"/>
      <c r="D22" s="1"/>
      <c r="H22" s="1"/>
      <c r="I22" s="1"/>
      <c r="J22" s="1"/>
      <c r="K22" s="1"/>
    </row>
    <row r="23" spans="1:13">
      <c r="A23" s="5" t="s">
        <v>10</v>
      </c>
      <c r="B23" s="1"/>
      <c r="C23" s="1"/>
      <c r="D23" s="5">
        <f>SUM(D5:D13)</f>
        <v>14.515803258757362</v>
      </c>
      <c r="H23" s="5" t="s">
        <v>10</v>
      </c>
      <c r="I23" s="1"/>
      <c r="J23" s="1"/>
      <c r="K23" s="5">
        <f>SUM(K5:K13)</f>
        <v>11.186322910071201</v>
      </c>
    </row>
    <row r="24" spans="1:13">
      <c r="A24" s="1" t="s">
        <v>36</v>
      </c>
      <c r="B24" s="1"/>
      <c r="C24" s="1"/>
      <c r="D24" s="1">
        <f>(C15)^2</f>
        <v>1.5852587124383273</v>
      </c>
      <c r="H24" s="1" t="s">
        <v>35</v>
      </c>
      <c r="I24" s="1"/>
      <c r="J24" s="1"/>
      <c r="K24" s="1">
        <f>(J15)^2</f>
        <v>1.2137688616386437</v>
      </c>
    </row>
    <row r="25" spans="1:13">
      <c r="A25" s="6" t="s">
        <v>37</v>
      </c>
      <c r="B25" s="1"/>
      <c r="C25" s="1"/>
      <c r="D25" s="5">
        <f>D24*9</f>
        <v>14.267328411944945</v>
      </c>
      <c r="H25" s="6" t="s">
        <v>34</v>
      </c>
      <c r="I25" s="1"/>
      <c r="J25" s="1"/>
      <c r="K25" s="5">
        <f>K24*9</f>
        <v>10.923919754747793</v>
      </c>
    </row>
    <row r="26" spans="1:13">
      <c r="A26" s="1" t="s">
        <v>38</v>
      </c>
      <c r="B26" s="1"/>
      <c r="C26" s="1"/>
      <c r="D26" s="1">
        <f>D23-D25</f>
        <v>0.24847484681241738</v>
      </c>
      <c r="H26" s="1" t="s">
        <v>33</v>
      </c>
      <c r="I26" s="1"/>
      <c r="J26" s="1"/>
      <c r="K26" s="1">
        <f>K23-K25</f>
        <v>0.2624031553234083</v>
      </c>
    </row>
    <row r="27" spans="1:13">
      <c r="A27" s="5" t="s">
        <v>39</v>
      </c>
      <c r="B27" s="1"/>
      <c r="C27" s="1"/>
      <c r="D27" s="5">
        <f>D26/8</f>
        <v>3.1059355851552173E-2</v>
      </c>
      <c r="H27" s="5" t="s">
        <v>32</v>
      </c>
      <c r="I27" s="1"/>
      <c r="J27" s="1"/>
      <c r="K27" s="5">
        <f>K26/8</f>
        <v>3.2800394415426037E-2</v>
      </c>
    </row>
    <row r="28" spans="1:13">
      <c r="A28" s="1" t="s">
        <v>40</v>
      </c>
      <c r="B28" s="1"/>
      <c r="C28" s="1"/>
      <c r="D28" s="1">
        <f>D27^0.5</f>
        <v>0.1762366473000215</v>
      </c>
      <c r="H28" s="1" t="s">
        <v>31</v>
      </c>
      <c r="I28" s="1"/>
      <c r="J28" s="1"/>
      <c r="K28" s="1">
        <f>K27^0.5</f>
        <v>0.18110879165691002</v>
      </c>
    </row>
    <row r="29" spans="1:13">
      <c r="A29" s="7" t="s">
        <v>13</v>
      </c>
      <c r="B29" s="1"/>
      <c r="C29" s="1"/>
      <c r="D29" s="7">
        <f>10^D28</f>
        <v>1.500502237268166</v>
      </c>
      <c r="H29" s="7" t="s">
        <v>41</v>
      </c>
      <c r="I29" s="1"/>
      <c r="J29" s="1"/>
      <c r="K29" s="7">
        <f>10^K28</f>
        <v>1.5174304392848574</v>
      </c>
    </row>
    <row r="30" spans="1:13">
      <c r="A30" s="1"/>
      <c r="B30" s="1"/>
      <c r="C30" s="1"/>
      <c r="D30" s="1"/>
    </row>
    <row r="32" spans="1:13">
      <c r="A32" s="1" t="s">
        <v>44</v>
      </c>
      <c r="B32" s="1"/>
      <c r="C32" s="1"/>
      <c r="D32" s="1">
        <f>(C15+J15)/2</f>
        <v>1.1803911809274905</v>
      </c>
    </row>
    <row r="33" spans="1:4">
      <c r="A33" s="7" t="s">
        <v>45</v>
      </c>
      <c r="B33" s="1"/>
      <c r="C33" s="1"/>
      <c r="D33" s="7">
        <f>10^D32</f>
        <v>15.149251686502545</v>
      </c>
    </row>
    <row r="34" spans="1:4">
      <c r="A34" s="1"/>
      <c r="B34" s="1"/>
      <c r="C34" s="1"/>
      <c r="D34" s="1"/>
    </row>
    <row r="35" spans="1:4">
      <c r="A35" s="1" t="s">
        <v>46</v>
      </c>
      <c r="B35" s="1"/>
      <c r="C35" s="1"/>
      <c r="D35" s="1">
        <f>D28^2</f>
        <v>3.1059355851552176E-2</v>
      </c>
    </row>
    <row r="36" spans="1:4">
      <c r="A36" s="1" t="s">
        <v>47</v>
      </c>
      <c r="B36" s="1"/>
      <c r="C36" s="1"/>
      <c r="D36" s="1">
        <f>K28^2</f>
        <v>3.2800394415426037E-2</v>
      </c>
    </row>
    <row r="37" spans="1:4">
      <c r="A37" s="1" t="s">
        <v>48</v>
      </c>
      <c r="B37" s="1"/>
      <c r="C37" s="1"/>
      <c r="D37" s="1">
        <f>(D35+D36)/2</f>
        <v>3.1929875133489105E-2</v>
      </c>
    </row>
    <row r="38" spans="1:4">
      <c r="A38" s="1" t="s">
        <v>50</v>
      </c>
      <c r="B38" s="1"/>
      <c r="C38" s="1"/>
      <c r="D38" s="1">
        <f>C15-J15</f>
        <v>0.15735878783327828</v>
      </c>
    </row>
    <row r="39" spans="1:4">
      <c r="A39" s="1" t="s">
        <v>51</v>
      </c>
      <c r="B39" s="1"/>
      <c r="C39" s="1"/>
      <c r="D39" s="1">
        <f>D38^2</f>
        <v>2.476178810835869E-2</v>
      </c>
    </row>
    <row r="40" spans="1:4">
      <c r="A40" s="1" t="s">
        <v>52</v>
      </c>
      <c r="B40" s="1"/>
      <c r="C40" s="1"/>
      <c r="D40" s="1">
        <f>D39/2</f>
        <v>1.2380894054179345E-2</v>
      </c>
    </row>
    <row r="41" spans="1:4">
      <c r="A41" s="1" t="s">
        <v>54</v>
      </c>
      <c r="B41" s="1"/>
      <c r="C41" s="1"/>
      <c r="D41" s="1">
        <f>D37+D40</f>
        <v>4.431076918766845E-2</v>
      </c>
    </row>
    <row r="42" spans="1:4">
      <c r="A42" s="1" t="s">
        <v>49</v>
      </c>
      <c r="B42" s="1"/>
      <c r="C42" s="1"/>
      <c r="D42" s="1">
        <f>D41^0.5</f>
        <v>0.21050123322125325</v>
      </c>
    </row>
    <row r="43" spans="1:4">
      <c r="A43" s="7" t="s">
        <v>18</v>
      </c>
      <c r="B43" s="1"/>
      <c r="C43" s="1"/>
      <c r="D43" s="7">
        <f>10^D42</f>
        <v>1.6236829610809556</v>
      </c>
    </row>
    <row r="44" spans="1:4">
      <c r="A44" s="1"/>
      <c r="B44" s="1"/>
      <c r="C44" s="1"/>
      <c r="D44" s="1"/>
    </row>
    <row r="45" spans="1:4">
      <c r="A45" s="1" t="s">
        <v>55</v>
      </c>
      <c r="B45" s="1"/>
      <c r="C45" s="1"/>
      <c r="D45" s="1">
        <f>D42*1.645</f>
        <v>0.34627452864896158</v>
      </c>
    </row>
    <row r="46" spans="1:4">
      <c r="A46" s="1" t="s">
        <v>19</v>
      </c>
      <c r="B46" s="1"/>
      <c r="C46" s="1"/>
      <c r="D46" s="1">
        <f>D32+D45</f>
        <v>1.5266657095764522</v>
      </c>
    </row>
    <row r="47" spans="1:4">
      <c r="A47" s="7" t="s">
        <v>56</v>
      </c>
      <c r="B47" s="1"/>
      <c r="C47" s="1"/>
      <c r="D47" s="7">
        <f>10^D46</f>
        <v>33.625264526693329</v>
      </c>
    </row>
    <row r="48" spans="1:4">
      <c r="A48" s="1"/>
      <c r="B48" s="1"/>
      <c r="C48" s="1"/>
      <c r="D48" s="1"/>
    </row>
    <row r="49" spans="1:4">
      <c r="A49" s="1" t="s">
        <v>57</v>
      </c>
      <c r="B49" s="1"/>
      <c r="C49" s="1"/>
      <c r="D49" s="1">
        <f>D42^2</f>
        <v>4.431076918766845E-2</v>
      </c>
    </row>
    <row r="50" spans="1:4">
      <c r="A50" s="1" t="s">
        <v>58</v>
      </c>
      <c r="B50" s="1"/>
      <c r="C50" s="1"/>
      <c r="D50" s="1">
        <f>D49*1.151</f>
        <v>5.100169533500639E-2</v>
      </c>
    </row>
    <row r="51" spans="1:4">
      <c r="A51" s="1" t="s">
        <v>59</v>
      </c>
      <c r="B51" s="1"/>
      <c r="C51" s="1"/>
      <c r="D51" s="1">
        <f>D32+D50</f>
        <v>1.2313928762624968</v>
      </c>
    </row>
    <row r="52" spans="1:4">
      <c r="A52" s="7" t="s">
        <v>22</v>
      </c>
      <c r="B52" s="1"/>
      <c r="C52" s="1"/>
      <c r="D52" s="7">
        <f>10^D51</f>
        <v>17.036990304888043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D24" sqref="D24"/>
    </sheetView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70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C5-C16</f>
        <v>0.11095519275230803</v>
      </c>
      <c r="F5" s="1">
        <f>E5^2</f>
        <v>1.2311054798701829E-2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J5-J16</f>
        <v>0.10118503911547472</v>
      </c>
      <c r="M5" s="1">
        <f>L5^2</f>
        <v>1.0238412140800148E-2</v>
      </c>
    </row>
    <row r="6" spans="1:13">
      <c r="A6" s="4" t="s">
        <v>1</v>
      </c>
      <c r="B6" s="2">
        <v>30</v>
      </c>
      <c r="C6" s="1">
        <f t="shared" ref="C6:C14" si="0">LOG10(B6)</f>
        <v>1.4771212547196624</v>
      </c>
      <c r="D6" s="1">
        <f t="shared" ref="D6:D14" si="1">C6^2</f>
        <v>2.1818872011445896</v>
      </c>
      <c r="E6" s="1">
        <f>C6-C16</f>
        <v>0.22634861145437757</v>
      </c>
      <c r="F6" s="1">
        <f t="shared" ref="F6:F9" si="2">E6^2</f>
        <v>5.1233693907324782E-2</v>
      </c>
      <c r="H6" s="4" t="s">
        <v>1</v>
      </c>
      <c r="I6" s="2">
        <v>21</v>
      </c>
      <c r="J6" s="1">
        <f t="shared" ref="J6:J14" si="3">LOG10(I6)</f>
        <v>1.3222192947339193</v>
      </c>
      <c r="K6" s="1">
        <f t="shared" ref="K6:K14" si="4">J6^2</f>
        <v>1.748263863366663</v>
      </c>
      <c r="L6" s="1">
        <f>J6-J16</f>
        <v>0.21928435119346923</v>
      </c>
      <c r="M6" s="1">
        <f t="shared" ref="M6:M9" si="5">L6^2</f>
        <v>4.8085626678340751E-2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C7-C16</f>
        <v>0.28070627377697033</v>
      </c>
      <c r="F7" s="1">
        <f t="shared" si="2"/>
        <v>7.879601213775142E-2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J7-J16</f>
        <v>0.27727629817115584</v>
      </c>
      <c r="M7" s="1">
        <f t="shared" si="5"/>
        <v>7.6882145527499723E-2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C8-C16</f>
        <v>-0.10464460758704686</v>
      </c>
      <c r="F8" s="1">
        <f t="shared" si="2"/>
        <v>1.0950493897047024E-2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J8-J16</f>
        <v>-0.1486924341011252</v>
      </c>
      <c r="M8" s="1">
        <f t="shared" si="5"/>
        <v>2.2109439958917461E-2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C9-C16</f>
        <v>-0.20937995810705967</v>
      </c>
      <c r="F9" s="1">
        <f t="shared" si="2"/>
        <v>4.3839966856914062E-2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J9-J16</f>
        <v>-0.25783690352619326</v>
      </c>
      <c r="M9" s="1">
        <f t="shared" si="5"/>
        <v>6.6479868819975488E-2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C10-C16</f>
        <v>4.4998618380212019E-3</v>
      </c>
      <c r="F10" s="1">
        <f>E10^2</f>
        <v>2.024875656127955E-5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J10-J16</f>
        <v>-2.3753697492825188E-2</v>
      </c>
      <c r="M10" s="1">
        <f>L10^2</f>
        <v>5.6423814458064965E-4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C11-C16</f>
        <v>-7.4681384209603463E-2</v>
      </c>
      <c r="F11" s="1">
        <f>E11^2</f>
        <v>5.5773091474624094E-3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J11-J16</f>
        <v>-0.10293494354045007</v>
      </c>
      <c r="M11" s="1">
        <f>L11^2</f>
        <v>1.0595602601675644E-2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C12-C16</f>
        <v>-0.20937995810705967</v>
      </c>
      <c r="F12" s="1">
        <f>E12^2</f>
        <v>4.3839966856914062E-2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J12-J16</f>
        <v>-0.1486924341011252</v>
      </c>
      <c r="M12" s="1">
        <f>L12^2</f>
        <v>2.2109439958917461E-2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C13-C16</f>
        <v>5.0257352398696442E-2</v>
      </c>
      <c r="F13" s="1">
        <f>E13^2</f>
        <v>2.525801470126759E-3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J13-J16</f>
        <v>7.3156315515231274E-2</v>
      </c>
      <c r="M13" s="1">
        <f>L13^2</f>
        <v>5.3518464997640682E-3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C14-C16</f>
        <v>-7.4681384209603463E-2</v>
      </c>
      <c r="F14" s="1">
        <f>E14^2</f>
        <v>5.5773091474624094E-3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J14-J16</f>
        <v>1.1008408766386646E-2</v>
      </c>
      <c r="M14" s="1">
        <f>L14^2</f>
        <v>1.2118506356785836E-4</v>
      </c>
    </row>
    <row r="15" spans="1:13" ht="14.25" customHeight="1">
      <c r="A15" s="4"/>
      <c r="B15" s="9"/>
      <c r="C15" s="1"/>
      <c r="D15" s="1"/>
      <c r="H15" s="4"/>
      <c r="I15" s="9"/>
      <c r="J15" s="1"/>
      <c r="K15" s="1"/>
    </row>
    <row r="16" spans="1:13">
      <c r="A16" s="5" t="s">
        <v>25</v>
      </c>
      <c r="B16" s="1"/>
      <c r="C16" s="5">
        <f>SUM(C5:C14)/10</f>
        <v>1.2507726432652848</v>
      </c>
      <c r="D16" s="1"/>
      <c r="H16" s="5" t="s">
        <v>26</v>
      </c>
      <c r="I16" s="1"/>
      <c r="J16" s="5">
        <f>SUM(J5:J14)/10</f>
        <v>1.1029349435404501</v>
      </c>
      <c r="K16" s="1"/>
    </row>
    <row r="17" spans="1:13">
      <c r="A17" s="7" t="s">
        <v>14</v>
      </c>
      <c r="B17" s="1"/>
      <c r="C17" s="7">
        <f>10^C16</f>
        <v>17.81445921695175</v>
      </c>
      <c r="D17" s="1"/>
      <c r="H17" s="7" t="s">
        <v>27</v>
      </c>
      <c r="I17" s="1"/>
      <c r="J17" s="7">
        <f>10^J16</f>
        <v>12.674619883225871</v>
      </c>
      <c r="K17" s="1"/>
    </row>
    <row r="18" spans="1:13" ht="14.25" customHeight="1">
      <c r="A18" s="4"/>
      <c r="B18" s="9"/>
      <c r="C18" s="1"/>
      <c r="D18" s="1"/>
      <c r="H18" s="4"/>
      <c r="I18" s="9"/>
      <c r="J18" s="1"/>
      <c r="K18" s="1"/>
    </row>
    <row r="19" spans="1:13">
      <c r="A19" s="10" t="s">
        <v>16</v>
      </c>
      <c r="B19" s="9"/>
      <c r="C19" s="1"/>
      <c r="D19" s="1"/>
      <c r="F19" s="5">
        <f>SUM(F5:F14)</f>
        <v>0.25467185697626604</v>
      </c>
      <c r="H19" s="10" t="s">
        <v>28</v>
      </c>
      <c r="I19" s="9"/>
      <c r="J19" s="1"/>
      <c r="K19" s="1"/>
      <c r="M19" s="5">
        <f>SUM(M5:M14)</f>
        <v>0.2625378053940392</v>
      </c>
    </row>
    <row r="20" spans="1:13">
      <c r="A20" s="10" t="s">
        <v>21</v>
      </c>
      <c r="B20" s="9"/>
      <c r="C20" s="1"/>
      <c r="D20" s="1"/>
      <c r="F20" s="5">
        <f>F19/9</f>
        <v>2.8296872997362894E-2</v>
      </c>
      <c r="H20" s="10" t="s">
        <v>29</v>
      </c>
      <c r="I20" s="9"/>
      <c r="J20" s="1"/>
      <c r="K20" s="1"/>
      <c r="M20" s="5">
        <f>M19/9</f>
        <v>2.9170867266004357E-2</v>
      </c>
    </row>
    <row r="21" spans="1:13">
      <c r="A21" s="11" t="s">
        <v>17</v>
      </c>
      <c r="B21" s="9"/>
      <c r="C21" s="1"/>
      <c r="D21" s="1"/>
      <c r="F21" s="1">
        <f>F20^0.5</f>
        <v>0.16821674410522544</v>
      </c>
      <c r="H21" s="11" t="s">
        <v>53</v>
      </c>
      <c r="I21" s="9"/>
      <c r="J21" s="1"/>
      <c r="K21" s="1"/>
      <c r="M21" s="1">
        <f>M20^0.5</f>
        <v>0.17079481041883082</v>
      </c>
    </row>
    <row r="22" spans="1:13">
      <c r="A22" s="12" t="s">
        <v>13</v>
      </c>
      <c r="B22" s="9"/>
      <c r="C22" s="1"/>
      <c r="D22" s="1"/>
      <c r="F22" s="7">
        <f>10^F21</f>
        <v>1.4730474753903673</v>
      </c>
      <c r="H22" s="12" t="s">
        <v>30</v>
      </c>
      <c r="I22" s="9"/>
      <c r="J22" s="1"/>
      <c r="K22" s="1"/>
      <c r="M22" s="7">
        <f>10^M21</f>
        <v>1.4818178104994835</v>
      </c>
    </row>
    <row r="23" spans="1:13">
      <c r="A23" s="1"/>
      <c r="B23" s="1"/>
      <c r="C23" s="1"/>
      <c r="D23" s="1"/>
      <c r="H23" s="1"/>
      <c r="I23" s="1"/>
      <c r="J23" s="1"/>
      <c r="K23" s="1"/>
    </row>
    <row r="24" spans="1:13">
      <c r="A24" s="5" t="s">
        <v>10</v>
      </c>
      <c r="B24" s="1"/>
      <c r="C24" s="1"/>
      <c r="D24" s="5">
        <f>SUM(D5:D14)</f>
        <v>15.89899390838454</v>
      </c>
      <c r="H24" s="5" t="s">
        <v>10</v>
      </c>
      <c r="I24" s="1"/>
      <c r="J24" s="1"/>
      <c r="K24" s="5">
        <f>SUM(K5:K14)</f>
        <v>12.427192702219795</v>
      </c>
    </row>
    <row r="25" spans="1:13">
      <c r="A25" s="1" t="s">
        <v>36</v>
      </c>
      <c r="B25" s="1"/>
      <c r="C25" s="1"/>
      <c r="D25" s="1">
        <f>(C16)^2</f>
        <v>1.5644322051408275</v>
      </c>
      <c r="H25" s="1" t="s">
        <v>35</v>
      </c>
      <c r="I25" s="1"/>
      <c r="J25" s="1"/>
      <c r="K25" s="1">
        <f>(J16)^2</f>
        <v>1.2164654896825757</v>
      </c>
    </row>
    <row r="26" spans="1:13">
      <c r="A26" s="6" t="s">
        <v>37</v>
      </c>
      <c r="B26" s="1"/>
      <c r="C26" s="1"/>
      <c r="D26" s="5">
        <f>D25*10</f>
        <v>15.644322051408274</v>
      </c>
      <c r="H26" s="6" t="s">
        <v>34</v>
      </c>
      <c r="I26" s="1"/>
      <c r="J26" s="1"/>
      <c r="K26" s="5">
        <f>K25*10</f>
        <v>12.164654896825757</v>
      </c>
    </row>
    <row r="27" spans="1:13">
      <c r="A27" s="1" t="s">
        <v>38</v>
      </c>
      <c r="B27" s="1"/>
      <c r="C27" s="1"/>
      <c r="D27" s="1">
        <f>D24-D26</f>
        <v>0.25467185697626604</v>
      </c>
      <c r="H27" s="1" t="s">
        <v>33</v>
      </c>
      <c r="I27" s="1"/>
      <c r="J27" s="1"/>
      <c r="K27" s="1">
        <f>K24-K26</f>
        <v>0.2625378053940377</v>
      </c>
    </row>
    <row r="28" spans="1:13">
      <c r="A28" s="5" t="s">
        <v>39</v>
      </c>
      <c r="B28" s="1"/>
      <c r="C28" s="1"/>
      <c r="D28" s="5">
        <f>D27/9</f>
        <v>2.8296872997362894E-2</v>
      </c>
      <c r="H28" s="5" t="s">
        <v>32</v>
      </c>
      <c r="I28" s="1"/>
      <c r="J28" s="1"/>
      <c r="K28" s="5">
        <f>K27/9</f>
        <v>2.9170867266004191E-2</v>
      </c>
    </row>
    <row r="29" spans="1:13">
      <c r="A29" s="1" t="s">
        <v>40</v>
      </c>
      <c r="B29" s="1"/>
      <c r="C29" s="1"/>
      <c r="D29" s="1">
        <f>D28^0.5</f>
        <v>0.16821674410522544</v>
      </c>
      <c r="H29" s="1" t="s">
        <v>31</v>
      </c>
      <c r="I29" s="1"/>
      <c r="J29" s="1"/>
      <c r="K29" s="1">
        <f>K28^0.5</f>
        <v>0.17079481041883032</v>
      </c>
    </row>
    <row r="30" spans="1:13">
      <c r="A30" s="7" t="s">
        <v>13</v>
      </c>
      <c r="B30" s="1"/>
      <c r="C30" s="1"/>
      <c r="D30" s="7">
        <f>10^D29</f>
        <v>1.4730474753903673</v>
      </c>
      <c r="H30" s="7" t="s">
        <v>41</v>
      </c>
      <c r="I30" s="1"/>
      <c r="J30" s="1"/>
      <c r="K30" s="7">
        <f>10^K29</f>
        <v>1.4818178104994817</v>
      </c>
    </row>
    <row r="31" spans="1:13">
      <c r="A31" s="1"/>
      <c r="B31" s="1"/>
      <c r="C31" s="1"/>
      <c r="D31" s="1"/>
    </row>
    <row r="33" spans="1:4">
      <c r="A33" s="1" t="s">
        <v>44</v>
      </c>
      <c r="B33" s="1"/>
      <c r="C33" s="1"/>
      <c r="D33" s="1">
        <f>(C16+J16)/2</f>
        <v>1.1768537934028673</v>
      </c>
    </row>
    <row r="34" spans="1:4">
      <c r="A34" s="7" t="s">
        <v>45</v>
      </c>
      <c r="B34" s="1"/>
      <c r="C34" s="1"/>
      <c r="D34" s="7">
        <f>10^D33</f>
        <v>15.02636013810706</v>
      </c>
    </row>
    <row r="35" spans="1:4">
      <c r="A35" s="1"/>
      <c r="B35" s="1"/>
      <c r="C35" s="1"/>
      <c r="D35" s="1"/>
    </row>
    <row r="36" spans="1:4">
      <c r="A36" s="1" t="s">
        <v>46</v>
      </c>
      <c r="B36" s="1"/>
      <c r="C36" s="1"/>
      <c r="D36" s="1">
        <f>D29^2</f>
        <v>2.8296872997362898E-2</v>
      </c>
    </row>
    <row r="37" spans="1:4">
      <c r="A37" s="1" t="s">
        <v>47</v>
      </c>
      <c r="B37" s="1"/>
      <c r="C37" s="1"/>
      <c r="D37" s="1">
        <f>K29^2</f>
        <v>2.9170867266004191E-2</v>
      </c>
    </row>
    <row r="38" spans="1:4">
      <c r="A38" s="1" t="s">
        <v>48</v>
      </c>
      <c r="B38" s="1"/>
      <c r="C38" s="1"/>
      <c r="D38" s="1">
        <f>(D36+D37)/2</f>
        <v>2.8733870131683544E-2</v>
      </c>
    </row>
    <row r="39" spans="1:4">
      <c r="A39" s="1" t="s">
        <v>50</v>
      </c>
      <c r="B39" s="1"/>
      <c r="C39" s="1"/>
      <c r="D39" s="1">
        <f>C16-J16</f>
        <v>0.14783769972483474</v>
      </c>
    </row>
    <row r="40" spans="1:4">
      <c r="A40" s="1" t="s">
        <v>51</v>
      </c>
      <c r="B40" s="1"/>
      <c r="C40" s="1"/>
      <c r="D40" s="1">
        <f>D39^2</f>
        <v>2.1855985459930401E-2</v>
      </c>
    </row>
    <row r="41" spans="1:4">
      <c r="A41" s="1" t="s">
        <v>52</v>
      </c>
      <c r="B41" s="1"/>
      <c r="C41" s="1"/>
      <c r="D41" s="1">
        <f>D40/2</f>
        <v>1.09279927299652E-2</v>
      </c>
    </row>
    <row r="42" spans="1:4">
      <c r="A42" s="1" t="s">
        <v>54</v>
      </c>
      <c r="B42" s="1"/>
      <c r="C42" s="1"/>
      <c r="D42" s="1">
        <f>D38+D41</f>
        <v>3.9661862861648745E-2</v>
      </c>
    </row>
    <row r="43" spans="1:4">
      <c r="A43" s="1" t="s">
        <v>49</v>
      </c>
      <c r="B43" s="1"/>
      <c r="C43" s="1"/>
      <c r="D43" s="1">
        <f>D42^0.5</f>
        <v>0.19915286305159849</v>
      </c>
    </row>
    <row r="44" spans="1:4">
      <c r="A44" s="7" t="s">
        <v>18</v>
      </c>
      <c r="B44" s="1"/>
      <c r="C44" s="1"/>
      <c r="D44" s="7">
        <f>10^D43</f>
        <v>1.5818047052079485</v>
      </c>
    </row>
    <row r="45" spans="1:4">
      <c r="A45" s="1"/>
      <c r="B45" s="1"/>
      <c r="C45" s="1"/>
      <c r="D45" s="1"/>
    </row>
    <row r="46" spans="1:4">
      <c r="A46" s="1" t="s">
        <v>55</v>
      </c>
      <c r="B46" s="1"/>
      <c r="C46" s="1"/>
      <c r="D46" s="1">
        <f>D43*1.645</f>
        <v>0.32760645971987951</v>
      </c>
    </row>
    <row r="47" spans="1:4">
      <c r="A47" s="1" t="s">
        <v>19</v>
      </c>
      <c r="B47" s="1"/>
      <c r="C47" s="1"/>
      <c r="D47" s="1">
        <f>D33+D46</f>
        <v>1.5044602531227469</v>
      </c>
    </row>
    <row r="48" spans="1:4">
      <c r="A48" s="7" t="s">
        <v>56</v>
      </c>
      <c r="B48" s="1"/>
      <c r="C48" s="1"/>
      <c r="D48" s="7">
        <f>10^D47</f>
        <v>31.949219503588612</v>
      </c>
    </row>
    <row r="49" spans="1:4">
      <c r="A49" s="1"/>
      <c r="B49" s="1"/>
      <c r="C49" s="1"/>
      <c r="D49" s="1"/>
    </row>
    <row r="50" spans="1:4">
      <c r="A50" s="1" t="s">
        <v>57</v>
      </c>
      <c r="B50" s="1"/>
      <c r="C50" s="1"/>
      <c r="D50" s="1">
        <f>D43^2</f>
        <v>3.9661862861648745E-2</v>
      </c>
    </row>
    <row r="51" spans="1:4">
      <c r="A51" s="1" t="s">
        <v>58</v>
      </c>
      <c r="B51" s="1"/>
      <c r="C51" s="1"/>
      <c r="D51" s="1">
        <f>D50*1.151</f>
        <v>4.5650804153757704E-2</v>
      </c>
    </row>
    <row r="52" spans="1:4">
      <c r="A52" s="1" t="s">
        <v>59</v>
      </c>
      <c r="B52" s="1"/>
      <c r="C52" s="1"/>
      <c r="D52" s="1">
        <f>D33+D51</f>
        <v>1.2225045975566251</v>
      </c>
    </row>
    <row r="53" spans="1:4">
      <c r="A53" s="7" t="s">
        <v>22</v>
      </c>
      <c r="B53" s="1"/>
      <c r="C53" s="1"/>
      <c r="D53" s="7">
        <f>10^D52</f>
        <v>16.691854775579088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K25" sqref="K25"/>
    </sheetView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71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C5-C17</f>
        <v>0.13375270577642473</v>
      </c>
      <c r="F5" s="1">
        <f>E5^2</f>
        <v>1.7889786302514841E-2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J5-J17</f>
        <v>9.7258394375675961E-2</v>
      </c>
      <c r="M5" s="1">
        <f>L5^2</f>
        <v>9.4591952765345176E-3</v>
      </c>
    </row>
    <row r="6" spans="1:13">
      <c r="A6" s="4" t="s">
        <v>1</v>
      </c>
      <c r="B6" s="2">
        <v>30</v>
      </c>
      <c r="C6" s="1">
        <f t="shared" ref="C6:C14" si="0">LOG10(B6)</f>
        <v>1.4771212547196624</v>
      </c>
      <c r="D6" s="1">
        <f t="shared" ref="D6:D14" si="1">C6^2</f>
        <v>2.1818872011445896</v>
      </c>
      <c r="E6" s="1">
        <f>C6-C17</f>
        <v>0.24914612447849427</v>
      </c>
      <c r="F6" s="1">
        <f t="shared" ref="F6:F9" si="2">E6^2</f>
        <v>6.207379134265336E-2</v>
      </c>
      <c r="H6" s="4" t="s">
        <v>1</v>
      </c>
      <c r="I6" s="2">
        <v>21</v>
      </c>
      <c r="J6" s="1">
        <f t="shared" ref="J6:J14" si="3">LOG10(I6)</f>
        <v>1.3222192947339193</v>
      </c>
      <c r="K6" s="1">
        <f t="shared" ref="K6:K14" si="4">J6^2</f>
        <v>1.748263863366663</v>
      </c>
      <c r="L6" s="1">
        <f>J6-J17</f>
        <v>0.21535770645367047</v>
      </c>
      <c r="M6" s="1">
        <f t="shared" ref="M6:M9" si="5">L6^2</f>
        <v>4.6378941728985303E-2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C7-C17</f>
        <v>0.30350378680108703</v>
      </c>
      <c r="F7" s="1">
        <f t="shared" si="2"/>
        <v>9.2114548602599683E-2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J7-J17</f>
        <v>0.27334965343135709</v>
      </c>
      <c r="M7" s="1">
        <f t="shared" si="5"/>
        <v>7.4720033031043034E-2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C8-C17</f>
        <v>-8.1847094562930156E-2</v>
      </c>
      <c r="F8" s="1">
        <f t="shared" si="2"/>
        <v>6.6989468883932313E-3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J8-J17</f>
        <v>-0.15261907884092396</v>
      </c>
      <c r="M8" s="1">
        <f t="shared" si="5"/>
        <v>2.3292583226252165E-2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C9-C17</f>
        <v>-0.18658244508294297</v>
      </c>
      <c r="F9" s="1">
        <f t="shared" si="2"/>
        <v>3.4813008813129431E-2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J9-J17</f>
        <v>-0.26176354826599202</v>
      </c>
      <c r="M9" s="1">
        <f t="shared" si="5"/>
        <v>6.8520155200802332E-2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C10-C17</f>
        <v>2.7297374862137902E-2</v>
      </c>
      <c r="F10" s="1">
        <f t="shared" ref="F10:F15" si="6">E10^2</f>
        <v>7.4514667436407828E-4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J10-J17</f>
        <v>-2.7680342232623945E-2</v>
      </c>
      <c r="M10" s="1">
        <f t="shared" ref="M10:M15" si="7">L10^2</f>
        <v>7.6620134611518479E-4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C11-C17</f>
        <v>-5.1883871185486763E-2</v>
      </c>
      <c r="F11" s="1">
        <f t="shared" si="6"/>
        <v>2.6919360891921834E-3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J11-J17</f>
        <v>-0.10686158828024883</v>
      </c>
      <c r="M11" s="1">
        <f t="shared" si="7"/>
        <v>1.1419399049777415E-2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C12-C17</f>
        <v>-0.18658244508294297</v>
      </c>
      <c r="F12" s="1">
        <f t="shared" si="6"/>
        <v>3.4813008813129431E-2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J12-J17</f>
        <v>-0.15261907884092396</v>
      </c>
      <c r="M12" s="1">
        <f t="shared" si="7"/>
        <v>2.3292583226252165E-2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C13-C17</f>
        <v>7.3054865422813142E-2</v>
      </c>
      <c r="F13" s="1">
        <f t="shared" si="6"/>
        <v>5.337013361945339E-3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J13-J17</f>
        <v>6.9229670775432517E-2</v>
      </c>
      <c r="M13" s="1">
        <f t="shared" si="7"/>
        <v>4.7927473156747754E-3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C14-C17</f>
        <v>-5.1883871185486763E-2</v>
      </c>
      <c r="F14" s="1">
        <f t="shared" si="6"/>
        <v>2.6919360891921834E-3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J14-J17</f>
        <v>7.0817640265878889E-3</v>
      </c>
      <c r="M14" s="1">
        <f t="shared" si="7"/>
        <v>5.015138172827431E-5</v>
      </c>
    </row>
    <row r="15" spans="1:13">
      <c r="A15" s="4" t="s">
        <v>72</v>
      </c>
      <c r="B15" s="2">
        <v>10</v>
      </c>
      <c r="C15" s="1">
        <f t="shared" ref="C15" si="8">LOG10(B15)</f>
        <v>1</v>
      </c>
      <c r="D15" s="1">
        <f t="shared" ref="D15" si="9">C15^2</f>
        <v>1</v>
      </c>
      <c r="E15" s="1">
        <f>C15-C17</f>
        <v>-0.22797513024116811</v>
      </c>
      <c r="F15" s="1">
        <f t="shared" si="6"/>
        <v>5.1972660008477563E-2</v>
      </c>
      <c r="H15" s="4" t="s">
        <v>72</v>
      </c>
      <c r="I15" s="2">
        <v>14</v>
      </c>
      <c r="J15" s="1">
        <f t="shared" ref="J15" si="10">LOG10(I15)</f>
        <v>1.146128035678238</v>
      </c>
      <c r="K15" s="1">
        <f t="shared" ref="K15" si="11">J15^2</f>
        <v>1.3136094741676563</v>
      </c>
      <c r="L15" s="1">
        <f>J15-J17</f>
        <v>3.9266447397989124E-2</v>
      </c>
      <c r="M15" s="1">
        <f t="shared" si="7"/>
        <v>1.5418538912590467E-3</v>
      </c>
    </row>
    <row r="16" spans="1:13" ht="14.25" customHeight="1">
      <c r="A16" s="4"/>
      <c r="B16" s="9"/>
      <c r="C16" s="1"/>
      <c r="D16" s="1"/>
      <c r="H16" s="4"/>
      <c r="I16" s="9"/>
      <c r="J16" s="1"/>
      <c r="K16" s="1"/>
    </row>
    <row r="17" spans="1:13">
      <c r="A17" s="5" t="s">
        <v>25</v>
      </c>
      <c r="B17" s="1"/>
      <c r="C17" s="5">
        <f>SUM(C5:C15)/11</f>
        <v>1.2279751302411681</v>
      </c>
      <c r="D17" s="1"/>
      <c r="H17" s="5" t="s">
        <v>26</v>
      </c>
      <c r="I17" s="1"/>
      <c r="J17" s="5">
        <f>SUM(J5:J15)/11</f>
        <v>1.1068615882802488</v>
      </c>
      <c r="K17" s="1"/>
    </row>
    <row r="18" spans="1:13">
      <c r="A18" s="7" t="s">
        <v>14</v>
      </c>
      <c r="B18" s="1"/>
      <c r="C18" s="7">
        <f>10^C17</f>
        <v>16.903441317613066</v>
      </c>
      <c r="D18" s="1"/>
      <c r="H18" s="7" t="s">
        <v>27</v>
      </c>
      <c r="I18" s="1"/>
      <c r="J18" s="7">
        <f>10^J17</f>
        <v>12.789736242109365</v>
      </c>
      <c r="K18" s="1"/>
    </row>
    <row r="19" spans="1:13" ht="14.25" customHeight="1">
      <c r="A19" s="4"/>
      <c r="B19" s="9"/>
      <c r="C19" s="1"/>
      <c r="D19" s="1"/>
      <c r="H19" s="4"/>
      <c r="I19" s="9"/>
      <c r="J19" s="1"/>
      <c r="K19" s="1"/>
    </row>
    <row r="20" spans="1:13">
      <c r="A20" s="10" t="s">
        <v>16</v>
      </c>
      <c r="B20" s="9"/>
      <c r="C20" s="1"/>
      <c r="D20" s="1"/>
      <c r="F20" s="5">
        <f>SUM(F5:F15)</f>
        <v>0.31184178298559129</v>
      </c>
      <c r="H20" s="10" t="s">
        <v>28</v>
      </c>
      <c r="I20" s="9"/>
      <c r="J20" s="1"/>
      <c r="K20" s="1"/>
      <c r="M20" s="5">
        <f>SUM(M5:M15)</f>
        <v>0.26423384467442418</v>
      </c>
    </row>
    <row r="21" spans="1:13">
      <c r="A21" s="10" t="s">
        <v>21</v>
      </c>
      <c r="B21" s="9"/>
      <c r="C21" s="1"/>
      <c r="D21" s="1"/>
      <c r="F21" s="5">
        <f>F20/10</f>
        <v>3.1184178298559129E-2</v>
      </c>
      <c r="H21" s="10" t="s">
        <v>29</v>
      </c>
      <c r="I21" s="9"/>
      <c r="J21" s="1"/>
      <c r="K21" s="1"/>
      <c r="M21" s="5">
        <f>M20/10</f>
        <v>2.6423384467442419E-2</v>
      </c>
    </row>
    <row r="22" spans="1:13">
      <c r="A22" s="11" t="s">
        <v>17</v>
      </c>
      <c r="B22" s="9"/>
      <c r="C22" s="1"/>
      <c r="D22" s="1"/>
      <c r="F22" s="1">
        <f>F21^0.5</f>
        <v>0.17659042527430283</v>
      </c>
      <c r="H22" s="11" t="s">
        <v>53</v>
      </c>
      <c r="I22" s="9"/>
      <c r="J22" s="1"/>
      <c r="K22" s="1"/>
      <c r="M22" s="1">
        <f>M21^0.5</f>
        <v>0.1625527128885963</v>
      </c>
    </row>
    <row r="23" spans="1:13">
      <c r="A23" s="12" t="s">
        <v>13</v>
      </c>
      <c r="B23" s="9"/>
      <c r="C23" s="1"/>
      <c r="D23" s="1"/>
      <c r="F23" s="7">
        <f>10^F22</f>
        <v>1.5017250502137847</v>
      </c>
      <c r="H23" s="12" t="s">
        <v>30</v>
      </c>
      <c r="I23" s="9"/>
      <c r="J23" s="1"/>
      <c r="K23" s="1"/>
      <c r="M23" s="7">
        <f>10^M22</f>
        <v>1.4539608507216661</v>
      </c>
    </row>
    <row r="24" spans="1:13">
      <c r="A24" s="1"/>
      <c r="B24" s="1"/>
      <c r="C24" s="1"/>
      <c r="D24" s="1"/>
      <c r="H24" s="1"/>
      <c r="I24" s="1"/>
      <c r="J24" s="1"/>
      <c r="K24" s="1"/>
    </row>
    <row r="25" spans="1:13">
      <c r="A25" s="5" t="s">
        <v>10</v>
      </c>
      <c r="B25" s="1"/>
      <c r="C25" s="1"/>
      <c r="D25" s="5">
        <f>SUM(D5:D15)</f>
        <v>16.89899390838454</v>
      </c>
      <c r="H25" s="5" t="s">
        <v>10</v>
      </c>
      <c r="I25" s="1"/>
      <c r="J25" s="1"/>
      <c r="K25" s="5">
        <f>SUM(K5:K15)</f>
        <v>13.740802176387451</v>
      </c>
    </row>
    <row r="26" spans="1:13">
      <c r="A26" s="1" t="s">
        <v>36</v>
      </c>
      <c r="B26" s="1"/>
      <c r="C26" s="1"/>
      <c r="D26" s="1">
        <f>(C17)^2</f>
        <v>1.5079229204908138</v>
      </c>
      <c r="H26" s="1" t="s">
        <v>35</v>
      </c>
      <c r="I26" s="1"/>
      <c r="J26" s="1"/>
      <c r="K26" s="1">
        <f>(J17)^2</f>
        <v>1.2251425756102752</v>
      </c>
    </row>
    <row r="27" spans="1:13">
      <c r="A27" s="6" t="s">
        <v>37</v>
      </c>
      <c r="B27" s="1"/>
      <c r="C27" s="1"/>
      <c r="D27" s="5">
        <f>D26*11</f>
        <v>16.587152125398951</v>
      </c>
      <c r="H27" s="6" t="s">
        <v>34</v>
      </c>
      <c r="I27" s="1"/>
      <c r="J27" s="1"/>
      <c r="K27" s="5">
        <f>K26*11</f>
        <v>13.476568331713027</v>
      </c>
    </row>
    <row r="28" spans="1:13">
      <c r="A28" s="1" t="s">
        <v>38</v>
      </c>
      <c r="B28" s="1"/>
      <c r="C28" s="1"/>
      <c r="D28" s="1">
        <f>D25-D27</f>
        <v>0.31184178298558862</v>
      </c>
      <c r="H28" s="1" t="s">
        <v>33</v>
      </c>
      <c r="I28" s="1"/>
      <c r="J28" s="1"/>
      <c r="K28" s="1">
        <f>K25-K27</f>
        <v>0.26423384467442368</v>
      </c>
    </row>
    <row r="29" spans="1:13">
      <c r="A29" s="5" t="s">
        <v>39</v>
      </c>
      <c r="B29" s="1"/>
      <c r="C29" s="1"/>
      <c r="D29" s="5">
        <f>D28/10</f>
        <v>3.1184178298558862E-2</v>
      </c>
      <c r="H29" s="5" t="s">
        <v>32</v>
      </c>
      <c r="I29" s="1"/>
      <c r="J29" s="1"/>
      <c r="K29" s="5">
        <f>K28/10</f>
        <v>2.6423384467442367E-2</v>
      </c>
    </row>
    <row r="30" spans="1:13">
      <c r="A30" s="1" t="s">
        <v>40</v>
      </c>
      <c r="B30" s="1"/>
      <c r="C30" s="1"/>
      <c r="D30" s="1">
        <f>D29^0.5</f>
        <v>0.17659042527430208</v>
      </c>
      <c r="H30" s="1" t="s">
        <v>31</v>
      </c>
      <c r="I30" s="1"/>
      <c r="J30" s="1"/>
      <c r="K30" s="1">
        <f>K29^0.5</f>
        <v>0.16255271288859613</v>
      </c>
    </row>
    <row r="31" spans="1:13">
      <c r="A31" s="7" t="s">
        <v>13</v>
      </c>
      <c r="B31" s="1"/>
      <c r="C31" s="1"/>
      <c r="D31" s="7">
        <f>10^D30</f>
        <v>1.501725050213782</v>
      </c>
      <c r="H31" s="7" t="s">
        <v>41</v>
      </c>
      <c r="I31" s="1"/>
      <c r="J31" s="1"/>
      <c r="K31" s="7">
        <f>10^K30</f>
        <v>1.4539608507216655</v>
      </c>
    </row>
    <row r="32" spans="1:13">
      <c r="A32" s="1"/>
      <c r="B32" s="1"/>
      <c r="C32" s="1"/>
      <c r="D32" s="1"/>
    </row>
    <row r="34" spans="1:4">
      <c r="A34" s="1" t="s">
        <v>44</v>
      </c>
      <c r="B34" s="1"/>
      <c r="C34" s="1"/>
      <c r="D34" s="1">
        <f>(C17+J17)/2</f>
        <v>1.1674183592607084</v>
      </c>
    </row>
    <row r="35" spans="1:4">
      <c r="A35" s="7" t="s">
        <v>45</v>
      </c>
      <c r="B35" s="1"/>
      <c r="C35" s="1"/>
      <c r="D35" s="7">
        <f>10^D34</f>
        <v>14.703419875533875</v>
      </c>
    </row>
    <row r="36" spans="1:4">
      <c r="A36" s="1"/>
      <c r="B36" s="1"/>
      <c r="C36" s="1"/>
      <c r="D36" s="1"/>
    </row>
    <row r="37" spans="1:4">
      <c r="A37" s="1" t="s">
        <v>46</v>
      </c>
      <c r="B37" s="1"/>
      <c r="C37" s="1"/>
      <c r="D37" s="1">
        <f>D30^2</f>
        <v>3.1184178298558865E-2</v>
      </c>
    </row>
    <row r="38" spans="1:4">
      <c r="A38" s="1" t="s">
        <v>47</v>
      </c>
      <c r="B38" s="1"/>
      <c r="C38" s="1"/>
      <c r="D38" s="1">
        <f>K30^2</f>
        <v>2.6423384467442367E-2</v>
      </c>
    </row>
    <row r="39" spans="1:4">
      <c r="A39" s="1" t="s">
        <v>48</v>
      </c>
      <c r="B39" s="1"/>
      <c r="C39" s="1"/>
      <c r="D39" s="1">
        <f>(D37+D38)/2</f>
        <v>2.8803781383000618E-2</v>
      </c>
    </row>
    <row r="40" spans="1:4">
      <c r="A40" s="1" t="s">
        <v>50</v>
      </c>
      <c r="B40" s="1"/>
      <c r="C40" s="1"/>
      <c r="D40" s="1">
        <f>C17-J17</f>
        <v>0.12111354196091928</v>
      </c>
    </row>
    <row r="41" spans="1:4">
      <c r="A41" s="1" t="s">
        <v>51</v>
      </c>
      <c r="B41" s="1"/>
      <c r="C41" s="1"/>
      <c r="D41" s="1">
        <f>D40^2</f>
        <v>1.4668490046319356E-2</v>
      </c>
    </row>
    <row r="42" spans="1:4">
      <c r="A42" s="1" t="s">
        <v>52</v>
      </c>
      <c r="B42" s="1"/>
      <c r="C42" s="1"/>
      <c r="D42" s="1">
        <f>D41/2</f>
        <v>7.3342450231596778E-3</v>
      </c>
    </row>
    <row r="43" spans="1:4">
      <c r="A43" s="1" t="s">
        <v>54</v>
      </c>
      <c r="B43" s="1"/>
      <c r="C43" s="1"/>
      <c r="D43" s="1">
        <f>D39+D42</f>
        <v>3.6138026406160297E-2</v>
      </c>
    </row>
    <row r="44" spans="1:4">
      <c r="A44" s="1" t="s">
        <v>49</v>
      </c>
      <c r="B44" s="1"/>
      <c r="C44" s="1"/>
      <c r="D44" s="1">
        <f>D43^0.5</f>
        <v>0.1901000431513899</v>
      </c>
    </row>
    <row r="45" spans="1:4">
      <c r="A45" s="7" t="s">
        <v>18</v>
      </c>
      <c r="B45" s="1"/>
      <c r="C45" s="1"/>
      <c r="D45" s="7">
        <f>10^D44</f>
        <v>1.5491734421052952</v>
      </c>
    </row>
    <row r="46" spans="1:4">
      <c r="A46" s="1"/>
      <c r="B46" s="1"/>
      <c r="C46" s="1"/>
      <c r="D46" s="1"/>
    </row>
    <row r="47" spans="1:4">
      <c r="A47" s="1" t="s">
        <v>55</v>
      </c>
      <c r="B47" s="1"/>
      <c r="C47" s="1"/>
      <c r="D47" s="1">
        <f>D44*1.645</f>
        <v>0.31271457098403638</v>
      </c>
    </row>
    <row r="48" spans="1:4">
      <c r="A48" s="1" t="s">
        <v>19</v>
      </c>
      <c r="B48" s="1"/>
      <c r="C48" s="1"/>
      <c r="D48" s="1">
        <f>D34+D47</f>
        <v>1.4801329302447448</v>
      </c>
    </row>
    <row r="49" spans="1:4">
      <c r="A49" s="7" t="s">
        <v>56</v>
      </c>
      <c r="B49" s="1"/>
      <c r="C49" s="1"/>
      <c r="D49" s="7">
        <f>10^D48</f>
        <v>30.20876218367745</v>
      </c>
    </row>
    <row r="50" spans="1:4">
      <c r="A50" s="1"/>
      <c r="B50" s="1"/>
      <c r="C50" s="1"/>
      <c r="D50" s="1"/>
    </row>
    <row r="51" spans="1:4">
      <c r="A51" s="1" t="s">
        <v>57</v>
      </c>
      <c r="B51" s="1"/>
      <c r="C51" s="1"/>
      <c r="D51" s="1">
        <f>D44^2</f>
        <v>3.6138026406160303E-2</v>
      </c>
    </row>
    <row r="52" spans="1:4">
      <c r="A52" s="1" t="s">
        <v>58</v>
      </c>
      <c r="B52" s="1"/>
      <c r="C52" s="1"/>
      <c r="D52" s="1">
        <f>D51*1.151</f>
        <v>4.1594868393490511E-2</v>
      </c>
    </row>
    <row r="53" spans="1:4">
      <c r="A53" s="1" t="s">
        <v>59</v>
      </c>
      <c r="B53" s="1"/>
      <c r="C53" s="1"/>
      <c r="D53" s="1">
        <f>D34+D52</f>
        <v>1.2090132276541989</v>
      </c>
    </row>
    <row r="54" spans="1:4">
      <c r="A54" s="7" t="s">
        <v>22</v>
      </c>
      <c r="B54" s="1"/>
      <c r="C54" s="1"/>
      <c r="D54" s="7">
        <f>10^D53</f>
        <v>16.181293215507591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K31" sqref="K31"/>
    </sheetView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73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C5-C18</f>
        <v>0.17783646626852057</v>
      </c>
      <c r="F5" s="1">
        <f>E5^2</f>
        <v>3.1625808734874652E-2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J5-J18</f>
        <v>9.1489255144389769E-2</v>
      </c>
      <c r="M5" s="1">
        <f>L5^2</f>
        <v>8.3702838068752498E-3</v>
      </c>
    </row>
    <row r="6" spans="1:13">
      <c r="A6" s="4" t="s">
        <v>1</v>
      </c>
      <c r="B6" s="2">
        <v>30</v>
      </c>
      <c r="C6" s="1">
        <f t="shared" ref="C6:C15" si="0">LOG10(B6)</f>
        <v>1.4771212547196624</v>
      </c>
      <c r="D6" s="1">
        <f t="shared" ref="D6:D15" si="1">C6^2</f>
        <v>2.1818872011445896</v>
      </c>
      <c r="E6" s="1">
        <f>C6-C18</f>
        <v>0.2932298849705901</v>
      </c>
      <c r="F6" s="1">
        <f t="shared" ref="F6:F9" si="2">E6^2</f>
        <v>8.5983765439865509E-2</v>
      </c>
      <c r="H6" s="4" t="s">
        <v>1</v>
      </c>
      <c r="I6" s="2">
        <v>21</v>
      </c>
      <c r="J6" s="1">
        <f t="shared" ref="J6:J15" si="3">LOG10(I6)</f>
        <v>1.3222192947339193</v>
      </c>
      <c r="K6" s="1">
        <f t="shared" ref="K6:K15" si="4">J6^2</f>
        <v>1.748263863366663</v>
      </c>
      <c r="L6" s="1">
        <f>J6-J18</f>
        <v>0.20958856722238428</v>
      </c>
      <c r="M6" s="1">
        <f t="shared" ref="M6:M9" si="5">L6^2</f>
        <v>4.3927367510331897E-2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C7-C18</f>
        <v>0.34758754729318286</v>
      </c>
      <c r="F7" s="1">
        <f t="shared" si="2"/>
        <v>0.12081710303329063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J7-J18</f>
        <v>0.2675805142000709</v>
      </c>
      <c r="M7" s="1">
        <f t="shared" si="5"/>
        <v>7.1599331579574349E-2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C8-C18</f>
        <v>-3.776333407083432E-2</v>
      </c>
      <c r="F8" s="1">
        <f t="shared" si="2"/>
        <v>1.4260694001454362E-3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J8-J18</f>
        <v>-0.15838821807221015</v>
      </c>
      <c r="M8" s="1">
        <f t="shared" si="5"/>
        <v>2.5086827624089997E-2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C9-C18</f>
        <v>-0.14249868459084714</v>
      </c>
      <c r="F9" s="1">
        <f t="shared" si="2"/>
        <v>2.0305875110121736E-2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J9-J18</f>
        <v>-0.26753268749727821</v>
      </c>
      <c r="M9" s="1">
        <f t="shared" si="5"/>
        <v>7.1573738879516319E-2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C10-C18</f>
        <v>7.1381135354233738E-2</v>
      </c>
      <c r="F10" s="1">
        <f t="shared" ref="F10:F16" si="6">E10^2</f>
        <v>5.095266484459438E-3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J10-J18</f>
        <v>-3.3449481463910136E-2</v>
      </c>
      <c r="M10" s="1">
        <f t="shared" ref="M10:M16" si="7">L10^2</f>
        <v>1.1188678102044677E-3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C11-C18</f>
        <v>-7.800110693390927E-3</v>
      </c>
      <c r="F11" s="1">
        <f t="shared" si="6"/>
        <v>6.0841726829151487E-5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J11-J18</f>
        <v>-0.11263072751153502</v>
      </c>
      <c r="M11" s="1">
        <f t="shared" si="7"/>
        <v>1.2685680779777652E-2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C12-C18</f>
        <v>-0.14249868459084714</v>
      </c>
      <c r="F12" s="1">
        <f t="shared" si="6"/>
        <v>2.0305875110121736E-2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J12-J18</f>
        <v>-0.15838821807221015</v>
      </c>
      <c r="M12" s="1">
        <f t="shared" si="7"/>
        <v>2.5086827624089997E-2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C13-C18</f>
        <v>0.11713862591490898</v>
      </c>
      <c r="F13" s="1">
        <f t="shared" si="6"/>
        <v>1.3721457681232986E-2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J13-J18</f>
        <v>6.3460531544146326E-2</v>
      </c>
      <c r="M13" s="1">
        <f t="shared" si="7"/>
        <v>4.0272390638655909E-3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C14-C18</f>
        <v>-7.800110693390927E-3</v>
      </c>
      <c r="F14" s="1">
        <f t="shared" si="6"/>
        <v>6.0841726829151487E-5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J14-J18</f>
        <v>1.3126247953016978E-3</v>
      </c>
      <c r="M14" s="1">
        <f t="shared" si="7"/>
        <v>1.7229838532408242E-6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C15-C18</f>
        <v>-0.18389136974907228</v>
      </c>
      <c r="F15" s="1">
        <f t="shared" si="6"/>
        <v>3.3816035868190014E-2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J15-J18</f>
        <v>3.3497308166702933E-2</v>
      </c>
      <c r="M15" s="1">
        <f t="shared" si="7"/>
        <v>1.122069654415063E-3</v>
      </c>
    </row>
    <row r="16" spans="1:13">
      <c r="A16" s="4" t="s">
        <v>74</v>
      </c>
      <c r="B16" s="2">
        <v>5</v>
      </c>
      <c r="C16" s="1">
        <f t="shared" ref="C16" si="8">LOG10(B16)</f>
        <v>0.69897000433601886</v>
      </c>
      <c r="D16" s="1">
        <f t="shared" ref="D16" si="9">C16^2</f>
        <v>0.4885590669614942</v>
      </c>
      <c r="E16" s="1">
        <f>C16-C18</f>
        <v>-0.48492136541305342</v>
      </c>
      <c r="F16" s="1">
        <f t="shared" si="6"/>
        <v>0.23514873063406008</v>
      </c>
      <c r="H16" s="4" t="s">
        <v>74</v>
      </c>
      <c r="I16" s="2">
        <v>15</v>
      </c>
      <c r="J16" s="1">
        <f t="shared" ref="J16" si="10">LOG10(I16)</f>
        <v>1.1760912590556813</v>
      </c>
      <c r="K16" s="1">
        <f t="shared" ref="K16" si="11">J16^2</f>
        <v>1.3831906496271777</v>
      </c>
      <c r="L16" s="1">
        <f>J16-J18</f>
        <v>6.3460531544146326E-2</v>
      </c>
      <c r="M16" s="1">
        <f t="shared" si="7"/>
        <v>4.0272390638655909E-3</v>
      </c>
    </row>
    <row r="17" spans="1:13" ht="14.25" customHeight="1">
      <c r="A17" s="4"/>
      <c r="B17" s="9"/>
      <c r="C17" s="1"/>
      <c r="D17" s="1"/>
      <c r="H17" s="4"/>
      <c r="I17" s="9"/>
      <c r="J17" s="1"/>
      <c r="K17" s="1"/>
    </row>
    <row r="18" spans="1:13">
      <c r="A18" s="5" t="s">
        <v>25</v>
      </c>
      <c r="B18" s="1"/>
      <c r="C18" s="5">
        <f>SUM(C5:C16)/12</f>
        <v>1.1838913697490723</v>
      </c>
      <c r="D18" s="1"/>
      <c r="H18" s="5" t="s">
        <v>26</v>
      </c>
      <c r="I18" s="1"/>
      <c r="J18" s="5">
        <f>SUM(J5:J16)/12</f>
        <v>1.112630727511535</v>
      </c>
      <c r="K18" s="1"/>
    </row>
    <row r="19" spans="1:13">
      <c r="A19" s="7" t="s">
        <v>14</v>
      </c>
      <c r="B19" s="1"/>
      <c r="C19" s="7">
        <f>10^C18</f>
        <v>15.271840153166121</v>
      </c>
      <c r="D19" s="1"/>
      <c r="H19" s="7" t="s">
        <v>27</v>
      </c>
      <c r="I19" s="1"/>
      <c r="J19" s="7">
        <f>10^J18</f>
        <v>12.960767724551973</v>
      </c>
      <c r="K19" s="1"/>
    </row>
    <row r="20" spans="1:13" ht="14.25" customHeight="1">
      <c r="A20" s="4"/>
      <c r="B20" s="9"/>
      <c r="C20" s="1"/>
      <c r="D20" s="1"/>
      <c r="H20" s="4"/>
      <c r="I20" s="9"/>
      <c r="J20" s="1"/>
      <c r="K20" s="1"/>
    </row>
    <row r="21" spans="1:13">
      <c r="A21" s="10" t="s">
        <v>16</v>
      </c>
      <c r="B21" s="9"/>
      <c r="C21" s="1"/>
      <c r="D21" s="1"/>
      <c r="F21" s="5">
        <f>SUM(F5:F16)</f>
        <v>0.5683676709500205</v>
      </c>
      <c r="H21" s="10" t="s">
        <v>28</v>
      </c>
      <c r="I21" s="9"/>
      <c r="J21" s="1"/>
      <c r="K21" s="1"/>
      <c r="M21" s="5">
        <f>SUM(M5:M16)</f>
        <v>0.26862719638045945</v>
      </c>
    </row>
    <row r="22" spans="1:13">
      <c r="A22" s="10" t="s">
        <v>21</v>
      </c>
      <c r="B22" s="9"/>
      <c r="C22" s="1"/>
      <c r="D22" s="1"/>
      <c r="F22" s="5">
        <f>F21/11</f>
        <v>5.1669788268183685E-2</v>
      </c>
      <c r="H22" s="10" t="s">
        <v>29</v>
      </c>
      <c r="I22" s="9"/>
      <c r="J22" s="1"/>
      <c r="K22" s="1"/>
      <c r="M22" s="5">
        <f>M21/11</f>
        <v>2.4420654216405404E-2</v>
      </c>
    </row>
    <row r="23" spans="1:13">
      <c r="A23" s="11" t="s">
        <v>17</v>
      </c>
      <c r="B23" s="9"/>
      <c r="C23" s="1"/>
      <c r="D23" s="1"/>
      <c r="F23" s="1">
        <f>F22^0.5</f>
        <v>0.22730989478723465</v>
      </c>
      <c r="H23" s="11" t="s">
        <v>53</v>
      </c>
      <c r="I23" s="9"/>
      <c r="J23" s="1"/>
      <c r="K23" s="1"/>
      <c r="M23" s="1">
        <f>M22^0.5</f>
        <v>0.15627109206889611</v>
      </c>
    </row>
    <row r="24" spans="1:13">
      <c r="A24" s="12" t="s">
        <v>13</v>
      </c>
      <c r="B24" s="9"/>
      <c r="C24" s="1"/>
      <c r="D24" s="1"/>
      <c r="F24" s="7">
        <f>10^F23</f>
        <v>1.6877569101475174</v>
      </c>
      <c r="H24" s="12" t="s">
        <v>30</v>
      </c>
      <c r="I24" s="9"/>
      <c r="J24" s="1"/>
      <c r="K24" s="1"/>
      <c r="M24" s="7">
        <f>10^M23</f>
        <v>1.4330821680216332</v>
      </c>
    </row>
    <row r="25" spans="1:13">
      <c r="A25" s="1"/>
      <c r="B25" s="1"/>
      <c r="C25" s="1"/>
      <c r="D25" s="1"/>
      <c r="H25" s="1"/>
      <c r="I25" s="1"/>
      <c r="J25" s="1"/>
      <c r="K25" s="1"/>
    </row>
    <row r="26" spans="1:13">
      <c r="A26" s="5" t="s">
        <v>10</v>
      </c>
      <c r="B26" s="1"/>
      <c r="C26" s="1"/>
      <c r="D26" s="5">
        <f>SUM(D5:D16)</f>
        <v>17.387552975346033</v>
      </c>
      <c r="H26" s="5" t="s">
        <v>10</v>
      </c>
      <c r="I26" s="1"/>
      <c r="J26" s="1"/>
      <c r="K26" s="5">
        <f>SUM(K5:K16)</f>
        <v>15.123992826014629</v>
      </c>
    </row>
    <row r="27" spans="1:13">
      <c r="A27" s="1" t="s">
        <v>36</v>
      </c>
      <c r="B27" s="1"/>
      <c r="C27" s="1"/>
      <c r="D27" s="1">
        <f>(C18)^2</f>
        <v>1.4015987753663346</v>
      </c>
      <c r="H27" s="1" t="s">
        <v>35</v>
      </c>
      <c r="I27" s="1"/>
      <c r="J27" s="1"/>
      <c r="K27" s="1">
        <f>(J18)^2</f>
        <v>1.2379471358028478</v>
      </c>
    </row>
    <row r="28" spans="1:13">
      <c r="A28" s="6" t="s">
        <v>37</v>
      </c>
      <c r="B28" s="1"/>
      <c r="C28" s="1"/>
      <c r="D28" s="5">
        <f>D27*12</f>
        <v>16.819185304396015</v>
      </c>
      <c r="H28" s="6" t="s">
        <v>34</v>
      </c>
      <c r="I28" s="1"/>
      <c r="J28" s="1"/>
      <c r="K28" s="5">
        <f>K27*12</f>
        <v>14.855365629634173</v>
      </c>
    </row>
    <row r="29" spans="1:13">
      <c r="A29" s="1" t="s">
        <v>38</v>
      </c>
      <c r="B29" s="1"/>
      <c r="C29" s="1"/>
      <c r="D29" s="1">
        <f>D26-D28</f>
        <v>0.56836767095001761</v>
      </c>
      <c r="H29" s="1" t="s">
        <v>33</v>
      </c>
      <c r="I29" s="1"/>
      <c r="J29" s="1"/>
      <c r="K29" s="1">
        <f>K26-K28</f>
        <v>0.2686271963804554</v>
      </c>
    </row>
    <row r="30" spans="1:13">
      <c r="A30" s="5" t="s">
        <v>39</v>
      </c>
      <c r="B30" s="1"/>
      <c r="C30" s="1"/>
      <c r="D30" s="5">
        <f>D29/11</f>
        <v>5.1669788268183421E-2</v>
      </c>
      <c r="H30" s="5" t="s">
        <v>32</v>
      </c>
      <c r="I30" s="1"/>
      <c r="J30" s="1"/>
      <c r="K30" s="5">
        <f>K29/11</f>
        <v>2.4420654216405036E-2</v>
      </c>
    </row>
    <row r="31" spans="1:13">
      <c r="A31" s="1" t="s">
        <v>40</v>
      </c>
      <c r="B31" s="1"/>
      <c r="C31" s="1"/>
      <c r="D31" s="1">
        <f>D30^0.5</f>
        <v>0.22730989478723407</v>
      </c>
      <c r="H31" s="1" t="s">
        <v>31</v>
      </c>
      <c r="I31" s="1"/>
      <c r="J31" s="1"/>
      <c r="K31" s="1">
        <f>K30^0.5</f>
        <v>0.15627109206889492</v>
      </c>
    </row>
    <row r="32" spans="1:13">
      <c r="A32" s="7" t="s">
        <v>13</v>
      </c>
      <c r="B32" s="1"/>
      <c r="C32" s="1"/>
      <c r="D32" s="7">
        <f>10^D31</f>
        <v>1.6877569101475152</v>
      </c>
      <c r="H32" s="7" t="s">
        <v>41</v>
      </c>
      <c r="I32" s="1"/>
      <c r="J32" s="1"/>
      <c r="K32" s="7">
        <f>10^K31</f>
        <v>1.4330821680216295</v>
      </c>
    </row>
    <row r="33" spans="1:4">
      <c r="A33" s="1"/>
      <c r="B33" s="1"/>
      <c r="C33" s="1"/>
      <c r="D33" s="1"/>
    </row>
    <row r="35" spans="1:4">
      <c r="A35" s="1" t="s">
        <v>44</v>
      </c>
      <c r="B35" s="1"/>
      <c r="C35" s="1"/>
      <c r="D35" s="1">
        <f>(C18+J18)/2</f>
        <v>1.1482610486303035</v>
      </c>
    </row>
    <row r="36" spans="1:4">
      <c r="A36" s="7" t="s">
        <v>45</v>
      </c>
      <c r="B36" s="1"/>
      <c r="C36" s="1"/>
      <c r="D36" s="7">
        <f>10^D35</f>
        <v>14.068929346317443</v>
      </c>
    </row>
    <row r="37" spans="1:4">
      <c r="A37" s="1"/>
      <c r="B37" s="1"/>
      <c r="C37" s="1"/>
      <c r="D37" s="1"/>
    </row>
    <row r="38" spans="1:4">
      <c r="A38" s="1" t="s">
        <v>46</v>
      </c>
      <c r="B38" s="1"/>
      <c r="C38" s="1"/>
      <c r="D38" s="1">
        <f>D31^2</f>
        <v>5.1669788268183421E-2</v>
      </c>
    </row>
    <row r="39" spans="1:4">
      <c r="A39" s="1" t="s">
        <v>47</v>
      </c>
      <c r="B39" s="1"/>
      <c r="C39" s="1"/>
      <c r="D39" s="1">
        <f>K31^2</f>
        <v>2.4420654216405033E-2</v>
      </c>
    </row>
    <row r="40" spans="1:4">
      <c r="A40" s="1" t="s">
        <v>48</v>
      </c>
      <c r="B40" s="1"/>
      <c r="C40" s="1"/>
      <c r="D40" s="1">
        <f>(D38+D39)/2</f>
        <v>3.804522124229423E-2</v>
      </c>
    </row>
    <row r="41" spans="1:4">
      <c r="A41" s="1" t="s">
        <v>50</v>
      </c>
      <c r="B41" s="1"/>
      <c r="C41" s="1"/>
      <c r="D41" s="1">
        <f>C18-J18</f>
        <v>7.1260642237537253E-2</v>
      </c>
    </row>
    <row r="42" spans="1:4">
      <c r="A42" s="1" t="s">
        <v>51</v>
      </c>
      <c r="B42" s="1"/>
      <c r="C42" s="1"/>
      <c r="D42" s="1">
        <f>D41^2</f>
        <v>5.0780791321062783E-3</v>
      </c>
    </row>
    <row r="43" spans="1:4">
      <c r="A43" s="1" t="s">
        <v>52</v>
      </c>
      <c r="B43" s="1"/>
      <c r="C43" s="1"/>
      <c r="D43" s="1">
        <f>D42/2</f>
        <v>2.5390395660531391E-3</v>
      </c>
    </row>
    <row r="44" spans="1:4">
      <c r="A44" s="1" t="s">
        <v>54</v>
      </c>
      <c r="B44" s="1"/>
      <c r="C44" s="1"/>
      <c r="D44" s="1">
        <f>D40+D43</f>
        <v>4.0584260808347372E-2</v>
      </c>
    </row>
    <row r="45" spans="1:4">
      <c r="A45" s="1" t="s">
        <v>49</v>
      </c>
      <c r="B45" s="1"/>
      <c r="C45" s="1"/>
      <c r="D45" s="1">
        <f>D44^0.5</f>
        <v>0.20145535686187988</v>
      </c>
    </row>
    <row r="46" spans="1:4">
      <c r="A46" s="7" t="s">
        <v>18</v>
      </c>
      <c r="B46" s="1"/>
      <c r="C46" s="1"/>
      <c r="D46" s="7">
        <f>10^D45</f>
        <v>1.5902132100509503</v>
      </c>
    </row>
    <row r="47" spans="1:4">
      <c r="A47" s="1"/>
      <c r="B47" s="1"/>
      <c r="C47" s="1"/>
      <c r="D47" s="1"/>
    </row>
    <row r="48" spans="1:4">
      <c r="A48" s="1" t="s">
        <v>55</v>
      </c>
      <c r="B48" s="1"/>
      <c r="C48" s="1"/>
      <c r="D48" s="1">
        <f>D45*1.645</f>
        <v>0.33139406203779243</v>
      </c>
    </row>
    <row r="49" spans="1:4">
      <c r="A49" s="1" t="s">
        <v>19</v>
      </c>
      <c r="B49" s="1"/>
      <c r="C49" s="1"/>
      <c r="D49" s="1">
        <f>D35+D48</f>
        <v>1.479655110668096</v>
      </c>
    </row>
    <row r="50" spans="1:4">
      <c r="A50" s="7" t="s">
        <v>56</v>
      </c>
      <c r="B50" s="1"/>
      <c r="C50" s="1"/>
      <c r="D50" s="7">
        <f>10^D49</f>
        <v>30.175544169185507</v>
      </c>
    </row>
    <row r="51" spans="1:4">
      <c r="A51" s="1"/>
      <c r="B51" s="1"/>
      <c r="C51" s="1"/>
      <c r="D51" s="1"/>
    </row>
    <row r="52" spans="1:4">
      <c r="A52" s="1" t="s">
        <v>57</v>
      </c>
      <c r="B52" s="1"/>
      <c r="C52" s="1"/>
      <c r="D52" s="1">
        <f>D45^2</f>
        <v>4.0584260808347372E-2</v>
      </c>
    </row>
    <row r="53" spans="1:4">
      <c r="A53" s="1" t="s">
        <v>58</v>
      </c>
      <c r="B53" s="1"/>
      <c r="C53" s="1"/>
      <c r="D53" s="1">
        <f>D52*1.151</f>
        <v>4.6712484190407827E-2</v>
      </c>
    </row>
    <row r="54" spans="1:4">
      <c r="A54" s="1" t="s">
        <v>59</v>
      </c>
      <c r="B54" s="1"/>
      <c r="C54" s="1"/>
      <c r="D54" s="1">
        <f>D35+D53</f>
        <v>1.1949735328207114</v>
      </c>
    </row>
    <row r="55" spans="1:4">
      <c r="A55" s="7" t="s">
        <v>22</v>
      </c>
      <c r="B55" s="1"/>
      <c r="C55" s="1"/>
      <c r="D55" s="7">
        <f>10^D54</f>
        <v>15.666555906128949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K31" sqref="K31"/>
    </sheetView>
  </sheetViews>
  <sheetFormatPr defaultRowHeight="13.5"/>
  <cols>
    <col min="1" max="1" width="17.375" customWidth="1"/>
    <col min="2" max="2" width="10.875" customWidth="1"/>
    <col min="3" max="3" width="13.625" customWidth="1"/>
    <col min="5" max="5" width="10.75" customWidth="1"/>
    <col min="6" max="6" width="13.5" customWidth="1"/>
    <col min="7" max="7" width="3.75" customWidth="1"/>
    <col min="8" max="8" width="18.625" customWidth="1"/>
    <col min="11" max="11" width="11.25" customWidth="1"/>
    <col min="12" max="12" width="14.125" customWidth="1"/>
    <col min="13" max="13" width="14.25" customWidth="1"/>
  </cols>
  <sheetData>
    <row r="1" spans="1:13">
      <c r="A1" s="15" t="s">
        <v>75</v>
      </c>
      <c r="B1" s="15"/>
      <c r="D1" s="13" t="s">
        <v>12</v>
      </c>
      <c r="E1" s="13"/>
      <c r="F1" s="13"/>
    </row>
    <row r="2" spans="1:13">
      <c r="B2" s="8"/>
      <c r="D2" s="14" t="s">
        <v>60</v>
      </c>
      <c r="E2" s="14"/>
      <c r="F2" s="14"/>
    </row>
    <row r="3" spans="1:13">
      <c r="A3" s="1"/>
      <c r="B3" s="1" t="s">
        <v>5</v>
      </c>
      <c r="C3" s="1" t="s">
        <v>6</v>
      </c>
      <c r="D3" s="1"/>
      <c r="E3" s="1"/>
      <c r="F3" s="1"/>
      <c r="H3" s="1"/>
      <c r="I3" s="1" t="s">
        <v>5</v>
      </c>
      <c r="J3" s="1" t="s">
        <v>6</v>
      </c>
      <c r="K3" s="1"/>
      <c r="L3" s="1"/>
      <c r="M3" s="1"/>
    </row>
    <row r="4" spans="1:13">
      <c r="A4" s="1" t="s">
        <v>23</v>
      </c>
      <c r="B4" s="1" t="s">
        <v>9</v>
      </c>
      <c r="C4" s="1" t="s">
        <v>8</v>
      </c>
      <c r="D4" s="1" t="s">
        <v>7</v>
      </c>
      <c r="E4" s="5" t="s">
        <v>15</v>
      </c>
      <c r="F4" s="1" t="s">
        <v>20</v>
      </c>
      <c r="H4" s="1" t="s">
        <v>24</v>
      </c>
      <c r="I4" s="1" t="s">
        <v>9</v>
      </c>
      <c r="J4" s="1" t="s">
        <v>8</v>
      </c>
      <c r="K4" s="1" t="s">
        <v>7</v>
      </c>
      <c r="L4" s="5" t="s">
        <v>42</v>
      </c>
      <c r="M4" s="1" t="s">
        <v>43</v>
      </c>
    </row>
    <row r="5" spans="1:13">
      <c r="A5" s="3" t="s">
        <v>0</v>
      </c>
      <c r="B5" s="2">
        <v>23</v>
      </c>
      <c r="C5" s="1">
        <f>LOG10(B5)</f>
        <v>1.3617278360175928</v>
      </c>
      <c r="D5" s="1">
        <f>C5^2</f>
        <v>1.8543026993851561</v>
      </c>
      <c r="E5" s="1">
        <f>C5-C19</f>
        <v>0.20904724468124591</v>
      </c>
      <c r="F5" s="1">
        <f>E5^2</f>
        <v>4.3700750508820697E-2</v>
      </c>
      <c r="H5" s="3" t="s">
        <v>0</v>
      </c>
      <c r="I5" s="2">
        <v>16</v>
      </c>
      <c r="J5" s="1">
        <f>LOG10(I5)</f>
        <v>1.2041199826559248</v>
      </c>
      <c r="K5" s="1">
        <f>J5^2</f>
        <v>1.4499049326313047</v>
      </c>
      <c r="L5" s="1">
        <f>J5-J19</f>
        <v>8.4451620133283001E-2</v>
      </c>
      <c r="M5" s="1">
        <f>L5^2</f>
        <v>7.1320761431363303E-3</v>
      </c>
    </row>
    <row r="6" spans="1:13">
      <c r="A6" s="4" t="s">
        <v>1</v>
      </c>
      <c r="B6" s="2">
        <v>30</v>
      </c>
      <c r="C6" s="1">
        <f t="shared" ref="C6:C16" si="0">LOG10(B6)</f>
        <v>1.4771212547196624</v>
      </c>
      <c r="D6" s="1">
        <f t="shared" ref="D6:D16" si="1">C6^2</f>
        <v>2.1818872011445896</v>
      </c>
      <c r="E6" s="1">
        <f>C6-C19</f>
        <v>0.32444066338331545</v>
      </c>
      <c r="F6" s="1">
        <f t="shared" ref="F6:F9" si="2">E6^2</f>
        <v>0.10526174405660581</v>
      </c>
      <c r="H6" s="4" t="s">
        <v>1</v>
      </c>
      <c r="I6" s="2">
        <v>21</v>
      </c>
      <c r="J6" s="1">
        <f t="shared" ref="J6:J16" si="3">LOG10(I6)</f>
        <v>1.3222192947339193</v>
      </c>
      <c r="K6" s="1">
        <f t="shared" ref="K6:K16" si="4">J6^2</f>
        <v>1.748263863366663</v>
      </c>
      <c r="L6" s="1">
        <f>J6-J19</f>
        <v>0.20255093221127751</v>
      </c>
      <c r="M6" s="1">
        <f t="shared" ref="M6:M9" si="5">L6^2</f>
        <v>4.1026880139657537E-2</v>
      </c>
    </row>
    <row r="7" spans="1:13">
      <c r="A7" s="4" t="s">
        <v>2</v>
      </c>
      <c r="B7" s="2">
        <v>34</v>
      </c>
      <c r="C7" s="1">
        <f t="shared" si="0"/>
        <v>1.5314789170422551</v>
      </c>
      <c r="D7" s="1">
        <f t="shared" si="1"/>
        <v>2.3454276733449184</v>
      </c>
      <c r="E7" s="1">
        <f>C7-C19</f>
        <v>0.37879832570590821</v>
      </c>
      <c r="F7" s="1">
        <f t="shared" si="2"/>
        <v>0.14348817155759933</v>
      </c>
      <c r="H7" s="4" t="s">
        <v>2</v>
      </c>
      <c r="I7" s="2">
        <v>24</v>
      </c>
      <c r="J7" s="1">
        <f t="shared" si="3"/>
        <v>1.3802112417116059</v>
      </c>
      <c r="K7" s="1">
        <f t="shared" si="4"/>
        <v>1.904983071747093</v>
      </c>
      <c r="L7" s="1">
        <f>J7-J19</f>
        <v>0.26054287918896413</v>
      </c>
      <c r="M7" s="1">
        <f t="shared" si="5"/>
        <v>6.7882591896075151E-2</v>
      </c>
    </row>
    <row r="8" spans="1:13">
      <c r="A8" s="4" t="s">
        <v>3</v>
      </c>
      <c r="B8" s="2">
        <v>14</v>
      </c>
      <c r="C8" s="1">
        <f t="shared" si="0"/>
        <v>1.146128035678238</v>
      </c>
      <c r="D8" s="1">
        <f t="shared" si="1"/>
        <v>1.3136094741676563</v>
      </c>
      <c r="E8" s="1">
        <f>C8-C19</f>
        <v>-6.5525556581089717E-3</v>
      </c>
      <c r="F8" s="1">
        <f t="shared" si="2"/>
        <v>4.2935985652615897E-5</v>
      </c>
      <c r="H8" s="4" t="s">
        <v>3</v>
      </c>
      <c r="I8" s="2">
        <v>9</v>
      </c>
      <c r="J8" s="1">
        <f t="shared" si="3"/>
        <v>0.95424250943932487</v>
      </c>
      <c r="K8" s="1">
        <f t="shared" si="4"/>
        <v>0.91057876682105998</v>
      </c>
      <c r="L8" s="1">
        <f>J8-J19</f>
        <v>-0.16542585308331692</v>
      </c>
      <c r="M8" s="1">
        <f t="shared" si="5"/>
        <v>2.7365712868343155E-2</v>
      </c>
    </row>
    <row r="9" spans="1:13">
      <c r="A9" s="4" t="s">
        <v>4</v>
      </c>
      <c r="B9" s="2">
        <v>11</v>
      </c>
      <c r="C9" s="1">
        <f t="shared" si="0"/>
        <v>1.0413926851582251</v>
      </c>
      <c r="D9" s="1">
        <f t="shared" si="1"/>
        <v>1.0844987247010582</v>
      </c>
      <c r="E9" s="1">
        <f>C9-C19</f>
        <v>-0.11128790617812179</v>
      </c>
      <c r="F9" s="1">
        <f t="shared" si="2"/>
        <v>1.2384998061510437E-2</v>
      </c>
      <c r="H9" s="4" t="s">
        <v>4</v>
      </c>
      <c r="I9" s="2">
        <v>7</v>
      </c>
      <c r="J9" s="1">
        <f t="shared" si="3"/>
        <v>0.84509804001425681</v>
      </c>
      <c r="K9" s="1">
        <f t="shared" si="4"/>
        <v>0.71419069723593842</v>
      </c>
      <c r="L9" s="1">
        <f>J9-J19</f>
        <v>-0.27457032250838498</v>
      </c>
      <c r="M9" s="1">
        <f t="shared" si="5"/>
        <v>7.5388862002358545E-2</v>
      </c>
    </row>
    <row r="10" spans="1:13">
      <c r="A10" s="4" t="s">
        <v>11</v>
      </c>
      <c r="B10" s="2">
        <v>18</v>
      </c>
      <c r="C10" s="1">
        <f t="shared" si="0"/>
        <v>1.255272505103306</v>
      </c>
      <c r="D10" s="1">
        <f t="shared" si="1"/>
        <v>1.5757090620683294</v>
      </c>
      <c r="E10" s="1">
        <f>C10-C19</f>
        <v>0.10259191376695909</v>
      </c>
      <c r="F10" s="1">
        <f t="shared" ref="F10:F17" si="6">E10^2</f>
        <v>1.052510077036717E-2</v>
      </c>
      <c r="H10" s="4" t="s">
        <v>11</v>
      </c>
      <c r="I10" s="2">
        <v>12</v>
      </c>
      <c r="J10" s="1">
        <f t="shared" si="3"/>
        <v>1.0791812460476249</v>
      </c>
      <c r="K10" s="1">
        <f t="shared" si="4"/>
        <v>1.1646321618209043</v>
      </c>
      <c r="L10" s="1">
        <f>J10-J19</f>
        <v>-4.0487116475016904E-2</v>
      </c>
      <c r="M10" s="1">
        <f t="shared" ref="M10:M17" si="7">L10^2</f>
        <v>1.6392066004615852E-3</v>
      </c>
    </row>
    <row r="11" spans="1:13">
      <c r="A11" s="4" t="s">
        <v>61</v>
      </c>
      <c r="B11" s="2">
        <v>15</v>
      </c>
      <c r="C11" s="1">
        <f t="shared" si="0"/>
        <v>1.1760912590556813</v>
      </c>
      <c r="D11" s="1">
        <f t="shared" si="1"/>
        <v>1.3831906496271777</v>
      </c>
      <c r="E11" s="1">
        <f>C11-C19</f>
        <v>2.3410667719334421E-2</v>
      </c>
      <c r="F11" s="1">
        <f t="shared" si="6"/>
        <v>5.4805936306508672E-4</v>
      </c>
      <c r="H11" s="4" t="s">
        <v>61</v>
      </c>
      <c r="I11" s="2">
        <v>10</v>
      </c>
      <c r="J11" s="1">
        <f t="shared" si="3"/>
        <v>1</v>
      </c>
      <c r="K11" s="1">
        <f t="shared" si="4"/>
        <v>1</v>
      </c>
      <c r="L11" s="1">
        <f>J11-J19</f>
        <v>-0.11966836252264179</v>
      </c>
      <c r="M11" s="1">
        <f t="shared" si="7"/>
        <v>1.4320516988850418E-2</v>
      </c>
    </row>
    <row r="12" spans="1:13">
      <c r="A12" s="4" t="s">
        <v>62</v>
      </c>
      <c r="B12" s="2">
        <v>11</v>
      </c>
      <c r="C12" s="1">
        <f t="shared" si="0"/>
        <v>1.0413926851582251</v>
      </c>
      <c r="D12" s="1">
        <f t="shared" si="1"/>
        <v>1.0844987247010582</v>
      </c>
      <c r="E12" s="1">
        <f>C12-C19</f>
        <v>-0.11128790617812179</v>
      </c>
      <c r="F12" s="1">
        <f t="shared" si="6"/>
        <v>1.2384998061510437E-2</v>
      </c>
      <c r="H12" s="4" t="s">
        <v>62</v>
      </c>
      <c r="I12" s="2">
        <v>9</v>
      </c>
      <c r="J12" s="1">
        <f t="shared" si="3"/>
        <v>0.95424250943932487</v>
      </c>
      <c r="K12" s="1">
        <f t="shared" si="4"/>
        <v>0.91057876682105998</v>
      </c>
      <c r="L12" s="1">
        <f>J12-J19</f>
        <v>-0.16542585308331692</v>
      </c>
      <c r="M12" s="1">
        <f t="shared" si="7"/>
        <v>2.7365712868343155E-2</v>
      </c>
    </row>
    <row r="13" spans="1:13">
      <c r="A13" s="4" t="s">
        <v>63</v>
      </c>
      <c r="B13" s="2">
        <v>20</v>
      </c>
      <c r="C13" s="1">
        <f t="shared" si="0"/>
        <v>1.3010299956639813</v>
      </c>
      <c r="D13" s="1">
        <f t="shared" si="1"/>
        <v>1.6926790496174191</v>
      </c>
      <c r="E13" s="1">
        <f>C13-C19</f>
        <v>0.14834940432763433</v>
      </c>
      <c r="F13" s="1">
        <f t="shared" si="6"/>
        <v>2.200754576436393E-2</v>
      </c>
      <c r="H13" s="4" t="s">
        <v>63</v>
      </c>
      <c r="I13" s="2">
        <v>15</v>
      </c>
      <c r="J13" s="1">
        <f t="shared" si="3"/>
        <v>1.1760912590556813</v>
      </c>
      <c r="K13" s="1">
        <f t="shared" si="4"/>
        <v>1.3831906496271777</v>
      </c>
      <c r="L13" s="1">
        <f>J13-J19</f>
        <v>5.6422896533039557E-2</v>
      </c>
      <c r="M13" s="1">
        <f t="shared" si="7"/>
        <v>3.1835432531780875E-3</v>
      </c>
    </row>
    <row r="14" spans="1:13">
      <c r="A14" s="4" t="s">
        <v>64</v>
      </c>
      <c r="B14" s="2">
        <v>15</v>
      </c>
      <c r="C14" s="1">
        <f t="shared" si="0"/>
        <v>1.1760912590556813</v>
      </c>
      <c r="D14" s="1">
        <f t="shared" si="1"/>
        <v>1.3831906496271777</v>
      </c>
      <c r="E14" s="1">
        <f>C14-C19</f>
        <v>2.3410667719334421E-2</v>
      </c>
      <c r="F14" s="1">
        <f t="shared" si="6"/>
        <v>5.4805936306508672E-4</v>
      </c>
      <c r="H14" s="4" t="s">
        <v>64</v>
      </c>
      <c r="I14" s="2">
        <v>13</v>
      </c>
      <c r="J14" s="1">
        <f t="shared" si="3"/>
        <v>1.1139433523068367</v>
      </c>
      <c r="K14" s="1">
        <f t="shared" si="4"/>
        <v>1.2408697921485934</v>
      </c>
      <c r="L14" s="1">
        <f>J14-J19</f>
        <v>-5.7250102158050709E-3</v>
      </c>
      <c r="M14" s="1">
        <f t="shared" si="7"/>
        <v>3.2775741971072422E-5</v>
      </c>
    </row>
    <row r="15" spans="1:13">
      <c r="A15" s="4" t="s">
        <v>72</v>
      </c>
      <c r="B15" s="2">
        <v>10</v>
      </c>
      <c r="C15" s="1">
        <f t="shared" si="0"/>
        <v>1</v>
      </c>
      <c r="D15" s="1">
        <f t="shared" si="1"/>
        <v>1</v>
      </c>
      <c r="E15" s="1">
        <f>C15-C19</f>
        <v>-0.15268059133634693</v>
      </c>
      <c r="F15" s="1">
        <f t="shared" si="6"/>
        <v>2.3311362970816575E-2</v>
      </c>
      <c r="H15" s="4" t="s">
        <v>72</v>
      </c>
      <c r="I15" s="2">
        <v>14</v>
      </c>
      <c r="J15" s="1">
        <f t="shared" si="3"/>
        <v>1.146128035678238</v>
      </c>
      <c r="K15" s="1">
        <f t="shared" si="4"/>
        <v>1.3136094741676563</v>
      </c>
      <c r="L15" s="1">
        <f>J15-J19</f>
        <v>2.6459673155596164E-2</v>
      </c>
      <c r="M15" s="1">
        <f t="shared" si="7"/>
        <v>7.0011430350097625E-4</v>
      </c>
    </row>
    <row r="16" spans="1:13">
      <c r="A16" s="4" t="s">
        <v>74</v>
      </c>
      <c r="B16" s="2">
        <v>5</v>
      </c>
      <c r="C16" s="1">
        <f t="shared" si="0"/>
        <v>0.69897000433601886</v>
      </c>
      <c r="D16" s="1">
        <f t="shared" si="1"/>
        <v>0.4885590669614942</v>
      </c>
      <c r="E16" s="1">
        <f>C16-C19</f>
        <v>-0.45371058700032807</v>
      </c>
      <c r="F16" s="1">
        <f t="shared" si="6"/>
        <v>0.20585329675618227</v>
      </c>
      <c r="H16" s="4" t="s">
        <v>74</v>
      </c>
      <c r="I16" s="2">
        <v>15</v>
      </c>
      <c r="J16" s="1">
        <f t="shared" si="3"/>
        <v>1.1760912590556813</v>
      </c>
      <c r="K16" s="1">
        <f t="shared" si="4"/>
        <v>1.3831906496271777</v>
      </c>
      <c r="L16" s="1">
        <f>J16-J19</f>
        <v>5.6422896533039557E-2</v>
      </c>
      <c r="M16" s="1">
        <f t="shared" si="7"/>
        <v>3.1835432531780875E-3</v>
      </c>
    </row>
    <row r="17" spans="1:13">
      <c r="A17" s="4" t="s">
        <v>76</v>
      </c>
      <c r="B17" s="2">
        <v>6</v>
      </c>
      <c r="C17" s="1">
        <f t="shared" ref="C17" si="8">LOG10(B17)</f>
        <v>0.77815125038364363</v>
      </c>
      <c r="D17" s="1">
        <f t="shared" ref="D17" si="9">C17^2</f>
        <v>0.60551936847362808</v>
      </c>
      <c r="E17" s="1">
        <f>C17-C19</f>
        <v>-0.37452934095270329</v>
      </c>
      <c r="F17" s="1">
        <f t="shared" si="6"/>
        <v>0.14027222723446628</v>
      </c>
      <c r="H17" s="4" t="s">
        <v>76</v>
      </c>
      <c r="I17" s="2">
        <v>16</v>
      </c>
      <c r="J17" s="1">
        <f t="shared" ref="J17" si="10">LOG10(I17)</f>
        <v>1.2041199826559248</v>
      </c>
      <c r="K17" s="1">
        <f t="shared" ref="K17" si="11">J17^2</f>
        <v>1.4499049326313047</v>
      </c>
      <c r="L17" s="1">
        <f>J17-J19</f>
        <v>8.4451620133283001E-2</v>
      </c>
      <c r="M17" s="1">
        <f t="shared" si="7"/>
        <v>7.1320761431363303E-3</v>
      </c>
    </row>
    <row r="18" spans="1:13" ht="14.25" customHeight="1">
      <c r="A18" s="4"/>
      <c r="B18" s="9"/>
      <c r="C18" s="1"/>
      <c r="D18" s="1"/>
      <c r="H18" s="4"/>
      <c r="I18" s="9"/>
      <c r="J18" s="1"/>
      <c r="K18" s="1"/>
    </row>
    <row r="19" spans="1:13">
      <c r="A19" s="5" t="s">
        <v>25</v>
      </c>
      <c r="B19" s="1"/>
      <c r="C19" s="5">
        <f>SUM(C5:C17)/13</f>
        <v>1.1526805913363469</v>
      </c>
      <c r="D19" s="1"/>
      <c r="H19" s="5" t="s">
        <v>26</v>
      </c>
      <c r="I19" s="1"/>
      <c r="J19" s="5">
        <f>SUM(J5:J17)/13</f>
        <v>1.1196683625226418</v>
      </c>
      <c r="K19" s="1"/>
    </row>
    <row r="20" spans="1:13">
      <c r="A20" s="7" t="s">
        <v>14</v>
      </c>
      <c r="B20" s="1"/>
      <c r="C20" s="7">
        <f>10^C19</f>
        <v>14.212830977703101</v>
      </c>
      <c r="D20" s="1"/>
      <c r="H20" s="7" t="s">
        <v>27</v>
      </c>
      <c r="I20" s="1"/>
      <c r="J20" s="7">
        <f>10^J19</f>
        <v>13.172504709701556</v>
      </c>
      <c r="K20" s="1"/>
    </row>
    <row r="21" spans="1:13" ht="14.25" customHeight="1">
      <c r="A21" s="4"/>
      <c r="B21" s="9"/>
      <c r="C21" s="1"/>
      <c r="D21" s="1"/>
      <c r="H21" s="4"/>
      <c r="I21" s="9"/>
      <c r="J21" s="1"/>
      <c r="K21" s="1"/>
    </row>
    <row r="22" spans="1:13">
      <c r="A22" s="10" t="s">
        <v>16</v>
      </c>
      <c r="B22" s="9"/>
      <c r="C22" s="1"/>
      <c r="D22" s="1"/>
      <c r="F22" s="5">
        <f>SUM(F5:F17)</f>
        <v>0.72032925045402574</v>
      </c>
      <c r="H22" s="10" t="s">
        <v>28</v>
      </c>
      <c r="I22" s="9"/>
      <c r="J22" s="1"/>
      <c r="K22" s="1"/>
      <c r="M22" s="5">
        <f>SUM(M5:M17)</f>
        <v>0.27635361220219046</v>
      </c>
    </row>
    <row r="23" spans="1:13">
      <c r="A23" s="10" t="s">
        <v>21</v>
      </c>
      <c r="B23" s="9"/>
      <c r="C23" s="1"/>
      <c r="D23" s="1"/>
      <c r="F23" s="5">
        <f>F22/12</f>
        <v>6.002743753783548E-2</v>
      </c>
      <c r="H23" s="10" t="s">
        <v>29</v>
      </c>
      <c r="I23" s="9"/>
      <c r="J23" s="1"/>
      <c r="K23" s="1"/>
      <c r="M23" s="5">
        <f>M22/12</f>
        <v>2.302946768351587E-2</v>
      </c>
    </row>
    <row r="24" spans="1:13">
      <c r="A24" s="11" t="s">
        <v>17</v>
      </c>
      <c r="B24" s="9"/>
      <c r="C24" s="1"/>
      <c r="D24" s="1"/>
      <c r="F24" s="1">
        <f>F23^0.5</f>
        <v>0.24500497451650952</v>
      </c>
      <c r="H24" s="11" t="s">
        <v>53</v>
      </c>
      <c r="I24" s="9"/>
      <c r="J24" s="1"/>
      <c r="K24" s="1"/>
      <c r="M24" s="1">
        <f>M23^0.5</f>
        <v>0.15175462985858412</v>
      </c>
    </row>
    <row r="25" spans="1:13">
      <c r="A25" s="12" t="s">
        <v>13</v>
      </c>
      <c r="B25" s="9"/>
      <c r="C25" s="1"/>
      <c r="D25" s="1"/>
      <c r="F25" s="7">
        <f>10^F24</f>
        <v>1.757943749766278</v>
      </c>
      <c r="H25" s="12" t="s">
        <v>30</v>
      </c>
      <c r="I25" s="9"/>
      <c r="J25" s="1"/>
      <c r="K25" s="1"/>
      <c r="M25" s="7">
        <f>10^M24</f>
        <v>1.4182560010264997</v>
      </c>
    </row>
    <row r="26" spans="1:13">
      <c r="A26" s="1"/>
      <c r="B26" s="1"/>
      <c r="C26" s="1"/>
      <c r="D26" s="1"/>
      <c r="H26" s="1"/>
      <c r="I26" s="1"/>
      <c r="J26" s="1"/>
      <c r="K26" s="1"/>
    </row>
    <row r="27" spans="1:13">
      <c r="A27" s="5" t="s">
        <v>10</v>
      </c>
      <c r="B27" s="1"/>
      <c r="C27" s="1"/>
      <c r="D27" s="5">
        <f>SUM(D5:D17)</f>
        <v>17.993072343819662</v>
      </c>
      <c r="H27" s="5" t="s">
        <v>10</v>
      </c>
      <c r="I27" s="1"/>
      <c r="J27" s="1"/>
      <c r="K27" s="5">
        <f>SUM(K5:K17)</f>
        <v>16.573897758645934</v>
      </c>
    </row>
    <row r="28" spans="1:13">
      <c r="A28" s="1" t="s">
        <v>36</v>
      </c>
      <c r="B28" s="1"/>
      <c r="C28" s="1"/>
      <c r="D28" s="1">
        <f>(C19)^2</f>
        <v>1.3286725456435104</v>
      </c>
      <c r="H28" s="1" t="s">
        <v>35</v>
      </c>
      <c r="I28" s="1"/>
      <c r="J28" s="1"/>
      <c r="K28" s="1">
        <f>(J19)^2</f>
        <v>1.2536572420341341</v>
      </c>
    </row>
    <row r="29" spans="1:13">
      <c r="A29" s="6" t="s">
        <v>37</v>
      </c>
      <c r="B29" s="1"/>
      <c r="C29" s="1"/>
      <c r="D29" s="5">
        <f>D28*13</f>
        <v>17.272743093365637</v>
      </c>
      <c r="H29" s="6" t="s">
        <v>34</v>
      </c>
      <c r="I29" s="1"/>
      <c r="J29" s="1"/>
      <c r="K29" s="5">
        <f>K28*13</f>
        <v>16.297544146443744</v>
      </c>
    </row>
    <row r="30" spans="1:13">
      <c r="A30" s="1" t="s">
        <v>38</v>
      </c>
      <c r="B30" s="1"/>
      <c r="C30" s="1"/>
      <c r="D30" s="1">
        <f>D27-D29</f>
        <v>0.72032925045402507</v>
      </c>
      <c r="H30" s="1" t="s">
        <v>33</v>
      </c>
      <c r="I30" s="1"/>
      <c r="J30" s="1"/>
      <c r="K30" s="1">
        <f>K27-K29</f>
        <v>0.27635361220218968</v>
      </c>
    </row>
    <row r="31" spans="1:13">
      <c r="A31" s="5" t="s">
        <v>39</v>
      </c>
      <c r="B31" s="1"/>
      <c r="C31" s="1"/>
      <c r="D31" s="5">
        <f>D30/12</f>
        <v>6.0027437537835425E-2</v>
      </c>
      <c r="H31" s="5" t="s">
        <v>32</v>
      </c>
      <c r="I31" s="1"/>
      <c r="J31" s="1"/>
      <c r="K31" s="5">
        <f>K30/12</f>
        <v>2.3029467683515808E-2</v>
      </c>
    </row>
    <row r="32" spans="1:13">
      <c r="A32" s="1" t="s">
        <v>40</v>
      </c>
      <c r="B32" s="1"/>
      <c r="C32" s="1"/>
      <c r="D32" s="1">
        <f>D31^0.5</f>
        <v>0.24500497451650941</v>
      </c>
      <c r="H32" s="1" t="s">
        <v>31</v>
      </c>
      <c r="I32" s="1"/>
      <c r="J32" s="1"/>
      <c r="K32" s="1">
        <f>K31^0.5</f>
        <v>0.1517546298585839</v>
      </c>
    </row>
    <row r="33" spans="1:11">
      <c r="A33" s="7" t="s">
        <v>13</v>
      </c>
      <c r="B33" s="1"/>
      <c r="C33" s="1"/>
      <c r="D33" s="7">
        <f>10^D32</f>
        <v>1.7579437497662775</v>
      </c>
      <c r="H33" s="7" t="s">
        <v>41</v>
      </c>
      <c r="I33" s="1"/>
      <c r="J33" s="1"/>
      <c r="K33" s="7">
        <f>10^K32</f>
        <v>1.4182560010264991</v>
      </c>
    </row>
    <row r="34" spans="1:11">
      <c r="A34" s="1"/>
      <c r="B34" s="1"/>
      <c r="C34" s="1"/>
      <c r="D34" s="1"/>
    </row>
    <row r="36" spans="1:11">
      <c r="A36" s="1" t="s">
        <v>44</v>
      </c>
      <c r="B36" s="1"/>
      <c r="C36" s="1"/>
      <c r="D36" s="1">
        <f>(C19+J19)/2</f>
        <v>1.1361744769294944</v>
      </c>
    </row>
    <row r="37" spans="1:11">
      <c r="A37" s="7" t="s">
        <v>45</v>
      </c>
      <c r="B37" s="1"/>
      <c r="C37" s="1"/>
      <c r="D37" s="7">
        <f>10^D36</f>
        <v>13.682784182759965</v>
      </c>
    </row>
    <row r="38" spans="1:11">
      <c r="A38" s="1"/>
      <c r="B38" s="1"/>
      <c r="C38" s="1"/>
      <c r="D38" s="1"/>
    </row>
    <row r="39" spans="1:11">
      <c r="A39" s="1" t="s">
        <v>46</v>
      </c>
      <c r="B39" s="1"/>
      <c r="C39" s="1"/>
      <c r="D39" s="1">
        <f>D32^2</f>
        <v>6.0027437537835425E-2</v>
      </c>
    </row>
    <row r="40" spans="1:11">
      <c r="A40" s="1" t="s">
        <v>47</v>
      </c>
      <c r="B40" s="1"/>
      <c r="C40" s="1"/>
      <c r="D40" s="1">
        <f>K32^2</f>
        <v>2.3029467683515804E-2</v>
      </c>
    </row>
    <row r="41" spans="1:11">
      <c r="A41" s="1" t="s">
        <v>48</v>
      </c>
      <c r="B41" s="1"/>
      <c r="C41" s="1"/>
      <c r="D41" s="1">
        <f>(D39+D40)/2</f>
        <v>4.1528452610675615E-2</v>
      </c>
    </row>
    <row r="42" spans="1:11">
      <c r="A42" s="1" t="s">
        <v>50</v>
      </c>
      <c r="B42" s="1"/>
      <c r="C42" s="1"/>
      <c r="D42" s="1">
        <f>C19-J19</f>
        <v>3.3012228813705136E-2</v>
      </c>
    </row>
    <row r="43" spans="1:11">
      <c r="A43" s="1" t="s">
        <v>51</v>
      </c>
      <c r="B43" s="1"/>
      <c r="C43" s="1"/>
      <c r="D43" s="1">
        <f>D42^2</f>
        <v>1.0898072512484237E-3</v>
      </c>
    </row>
    <row r="44" spans="1:11">
      <c r="A44" s="1" t="s">
        <v>52</v>
      </c>
      <c r="B44" s="1"/>
      <c r="C44" s="1"/>
      <c r="D44" s="1">
        <f>D43/2</f>
        <v>5.4490362562421184E-4</v>
      </c>
    </row>
    <row r="45" spans="1:11">
      <c r="A45" s="1" t="s">
        <v>54</v>
      </c>
      <c r="B45" s="1"/>
      <c r="C45" s="1"/>
      <c r="D45" s="1">
        <f>D41+D44</f>
        <v>4.2073356236299826E-2</v>
      </c>
    </row>
    <row r="46" spans="1:11">
      <c r="A46" s="1" t="s">
        <v>49</v>
      </c>
      <c r="B46" s="1"/>
      <c r="C46" s="1"/>
      <c r="D46" s="1">
        <f>D45^0.5</f>
        <v>0.2051179081316398</v>
      </c>
    </row>
    <row r="47" spans="1:11">
      <c r="A47" s="7" t="s">
        <v>18</v>
      </c>
      <c r="B47" s="1"/>
      <c r="C47" s="1"/>
      <c r="D47" s="7">
        <f>10^D46</f>
        <v>1.6036807204944832</v>
      </c>
    </row>
    <row r="48" spans="1:11">
      <c r="A48" s="1"/>
      <c r="B48" s="1"/>
      <c r="C48" s="1"/>
      <c r="D48" s="1"/>
    </row>
    <row r="49" spans="1:4">
      <c r="A49" s="1" t="s">
        <v>55</v>
      </c>
      <c r="B49" s="1"/>
      <c r="C49" s="1"/>
      <c r="D49" s="1">
        <f>D46*1.645</f>
        <v>0.33741895887654749</v>
      </c>
    </row>
    <row r="50" spans="1:4">
      <c r="A50" s="1" t="s">
        <v>19</v>
      </c>
      <c r="B50" s="1"/>
      <c r="C50" s="1"/>
      <c r="D50" s="1">
        <f>D36+D49</f>
        <v>1.4735934358060419</v>
      </c>
    </row>
    <row r="51" spans="1:4">
      <c r="A51" s="7" t="s">
        <v>56</v>
      </c>
      <c r="B51" s="1"/>
      <c r="C51" s="1"/>
      <c r="D51" s="7">
        <f>10^D50</f>
        <v>29.757294000282172</v>
      </c>
    </row>
    <row r="52" spans="1:4">
      <c r="A52" s="1"/>
      <c r="B52" s="1"/>
      <c r="C52" s="1"/>
      <c r="D52" s="1"/>
    </row>
    <row r="53" spans="1:4">
      <c r="A53" s="1" t="s">
        <v>57</v>
      </c>
      <c r="B53" s="1"/>
      <c r="C53" s="1"/>
      <c r="D53" s="1">
        <f>D46^2</f>
        <v>4.2073356236299826E-2</v>
      </c>
    </row>
    <row r="54" spans="1:4">
      <c r="A54" s="1" t="s">
        <v>58</v>
      </c>
      <c r="B54" s="1"/>
      <c r="C54" s="1"/>
      <c r="D54" s="1">
        <f>D53*1.151</f>
        <v>4.8426433027981101E-2</v>
      </c>
    </row>
    <row r="55" spans="1:4">
      <c r="A55" s="1" t="s">
        <v>59</v>
      </c>
      <c r="B55" s="1"/>
      <c r="C55" s="1"/>
      <c r="D55" s="1">
        <f>D36+D54</f>
        <v>1.1846009099574755</v>
      </c>
    </row>
    <row r="56" spans="1:4">
      <c r="A56" s="7" t="s">
        <v>22</v>
      </c>
      <c r="B56" s="1"/>
      <c r="C56" s="1"/>
      <c r="D56" s="7">
        <f>10^D55</f>
        <v>15.296811322980876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5点2</vt:lpstr>
      <vt:lpstr>6点2</vt:lpstr>
      <vt:lpstr>7点2</vt:lpstr>
      <vt:lpstr>8点2</vt:lpstr>
      <vt:lpstr>9点2</vt:lpstr>
      <vt:lpstr>10点2</vt:lpstr>
      <vt:lpstr>11点2</vt:lpstr>
      <vt:lpstr>12点2</vt:lpstr>
      <vt:lpstr>13点2</vt:lpstr>
      <vt:lpstr>14点2</vt:lpstr>
      <vt:lpstr>15点2</vt:lpstr>
      <vt:lpstr>16点2</vt:lpstr>
      <vt:lpstr>17点2</vt:lpstr>
      <vt:lpstr>18点2</vt:lpstr>
      <vt:lpstr>19点2</vt:lpstr>
      <vt:lpstr>20点2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2017-08-03T04:29:40Z</dcterms:created>
  <dcterms:modified xsi:type="dcterms:W3CDTF">2017-08-04T00:03:33Z</dcterms:modified>
</cp:coreProperties>
</file>