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0000 ホームページ　nrec 労コン\20200708\労コン U 160GB\002 ホームページ、長岡労働衛生コンサルタント事務所\nrec 2007.12.06\"/>
    </mc:Choice>
  </mc:AlternateContent>
  <xr:revisionPtr revIDLastSave="0" documentId="13_ncr:1_{E36A4E3F-6C41-474D-ADA2-34145024BE9B}" xr6:coauthVersionLast="45" xr6:coauthVersionMax="45" xr10:uidLastSave="{00000000-0000-0000-0000-000000000000}"/>
  <bookViews>
    <workbookView xWindow="960" yWindow="660" windowWidth="13530" windowHeight="9210" firstSheet="1" activeTab="1" xr2:uid="{00000000-000D-0000-FFFF-FFFF00000000}"/>
  </bookViews>
  <sheets>
    <sheet name="管理区分" sheetId="3" r:id="rId1"/>
    <sheet name="事例１　2日" sheetId="1" r:id="rId2"/>
    <sheet name="事例2　2日" sheetId="4" r:id="rId3"/>
    <sheet name="事例3　1日" sheetId="5" r:id="rId4"/>
    <sheet name="事例4　1日" sheetId="6" r:id="rId5"/>
    <sheet name="事例5 混合" sheetId="7" r:id="rId6"/>
    <sheet name="Sheet2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9" i="4" l="1"/>
  <c r="S46" i="4" s="1"/>
  <c r="S47" i="4" s="1"/>
  <c r="S43" i="1"/>
  <c r="S40" i="1"/>
  <c r="S36" i="1"/>
  <c r="S37" i="1" s="1"/>
  <c r="S40" i="4" l="1"/>
  <c r="S38" i="1"/>
  <c r="S41" i="1"/>
  <c r="S44" i="1"/>
  <c r="F124" i="7"/>
  <c r="G124" i="7" s="1"/>
  <c r="F123" i="7"/>
  <c r="G123" i="7" s="1"/>
  <c r="F122" i="7"/>
  <c r="G122" i="7" s="1"/>
  <c r="F121" i="7"/>
  <c r="G121" i="7" s="1"/>
  <c r="F120" i="7"/>
  <c r="G120" i="7" s="1"/>
  <c r="F119" i="7"/>
  <c r="G119" i="7" s="1"/>
  <c r="F90" i="7"/>
  <c r="G90" i="7" s="1"/>
  <c r="F89" i="7"/>
  <c r="G89" i="7" s="1"/>
  <c r="F88" i="7"/>
  <c r="G88" i="7" s="1"/>
  <c r="F87" i="7"/>
  <c r="G87" i="7" s="1"/>
  <c r="F86" i="7"/>
  <c r="G86" i="7" s="1"/>
  <c r="F85" i="7"/>
  <c r="G85" i="7" s="1"/>
  <c r="F56" i="7"/>
  <c r="G56" i="7" s="1"/>
  <c r="F55" i="7"/>
  <c r="G55" i="7" s="1"/>
  <c r="F54" i="7"/>
  <c r="G54" i="7" s="1"/>
  <c r="F53" i="7"/>
  <c r="G53" i="7" s="1"/>
  <c r="F52" i="7"/>
  <c r="G52" i="7" s="1"/>
  <c r="F51" i="7"/>
  <c r="S11" i="7"/>
  <c r="S10" i="7"/>
  <c r="S9" i="7"/>
  <c r="S8" i="7"/>
  <c r="Q11" i="7"/>
  <c r="Q10" i="7"/>
  <c r="Q9" i="7"/>
  <c r="Q8" i="7"/>
  <c r="O11" i="7"/>
  <c r="O10" i="7"/>
  <c r="O9" i="7"/>
  <c r="O8" i="7"/>
  <c r="S7" i="7"/>
  <c r="S6" i="7"/>
  <c r="Q7" i="7"/>
  <c r="Q6" i="7"/>
  <c r="O7" i="7"/>
  <c r="O6" i="7"/>
  <c r="F13" i="6"/>
  <c r="F12" i="6"/>
  <c r="F11" i="6"/>
  <c r="F10" i="6"/>
  <c r="G10" i="6" s="1"/>
  <c r="F9" i="6"/>
  <c r="G9" i="6" s="1"/>
  <c r="F8" i="6"/>
  <c r="G8" i="6" s="1"/>
  <c r="F7" i="6"/>
  <c r="G7" i="6" s="1"/>
  <c r="F6" i="6"/>
  <c r="F10" i="5"/>
  <c r="G10" i="5" s="1"/>
  <c r="F9" i="5"/>
  <c r="G9" i="5" s="1"/>
  <c r="F8" i="5"/>
  <c r="G8" i="5" s="1"/>
  <c r="F7" i="5"/>
  <c r="G7" i="5" s="1"/>
  <c r="F6" i="5"/>
  <c r="G6" i="5" s="1"/>
  <c r="F7" i="4"/>
  <c r="G7" i="4" s="1"/>
  <c r="F8" i="4"/>
  <c r="G8" i="4" s="1"/>
  <c r="F9" i="4"/>
  <c r="G9" i="4" s="1"/>
  <c r="F10" i="4"/>
  <c r="G10" i="4" s="1"/>
  <c r="F11" i="4"/>
  <c r="G11" i="4" s="1"/>
  <c r="F12" i="4"/>
  <c r="G12" i="4" s="1"/>
  <c r="F13" i="4"/>
  <c r="G13" i="4" s="1"/>
  <c r="F14" i="4"/>
  <c r="G14" i="4" s="1"/>
  <c r="P14" i="4"/>
  <c r="P13" i="4"/>
  <c r="Q13" i="4" s="1"/>
  <c r="P12" i="4"/>
  <c r="Q12" i="4" s="1"/>
  <c r="F15" i="4"/>
  <c r="F16" i="4" s="1"/>
  <c r="H19" i="4" s="1"/>
  <c r="P11" i="4"/>
  <c r="Q11" i="4" s="1"/>
  <c r="P10" i="4"/>
  <c r="Q10" i="4" s="1"/>
  <c r="P9" i="4"/>
  <c r="Q9" i="4" s="1"/>
  <c r="P8" i="4"/>
  <c r="Q8" i="4" s="1"/>
  <c r="P7" i="4"/>
  <c r="Q7" i="4" s="1"/>
  <c r="P6" i="4"/>
  <c r="Q6" i="4" s="1"/>
  <c r="F6" i="4"/>
  <c r="G6" i="4" s="1"/>
  <c r="S41" i="4" l="1"/>
  <c r="S43" i="4"/>
  <c r="S44" i="4" s="1"/>
  <c r="F14" i="6"/>
  <c r="F15" i="6" s="1"/>
  <c r="H18" i="6" s="1"/>
  <c r="T7" i="7"/>
  <c r="F7" i="7" s="1"/>
  <c r="G7" i="7" s="1"/>
  <c r="G125" i="7"/>
  <c r="G128" i="7"/>
  <c r="F125" i="7"/>
  <c r="F126" i="7" s="1"/>
  <c r="G94" i="7"/>
  <c r="G91" i="7"/>
  <c r="F91" i="7"/>
  <c r="F92" i="7" s="1"/>
  <c r="T6" i="7"/>
  <c r="F6" i="7" s="1"/>
  <c r="G6" i="7" s="1"/>
  <c r="F57" i="7"/>
  <c r="G51" i="7"/>
  <c r="G57" i="7" s="1"/>
  <c r="G60" i="7"/>
  <c r="T9" i="7"/>
  <c r="F9" i="7" s="1"/>
  <c r="G9" i="7" s="1"/>
  <c r="G13" i="6"/>
  <c r="G12" i="6"/>
  <c r="G11" i="6"/>
  <c r="G6" i="6"/>
  <c r="P15" i="4"/>
  <c r="P16" i="4" s="1"/>
  <c r="R19" i="4" s="1"/>
  <c r="G11" i="5"/>
  <c r="G14" i="5"/>
  <c r="F11" i="5"/>
  <c r="F12" i="5" s="1"/>
  <c r="H15" i="5" s="1"/>
  <c r="Q14" i="4"/>
  <c r="P11" i="1"/>
  <c r="Q11" i="1" s="1"/>
  <c r="P10" i="1"/>
  <c r="Q10" i="1" s="1"/>
  <c r="P9" i="1"/>
  <c r="Q9" i="1" s="1"/>
  <c r="P8" i="1"/>
  <c r="Q8" i="1" s="1"/>
  <c r="P7" i="1"/>
  <c r="Q7" i="1" s="1"/>
  <c r="P6" i="1"/>
  <c r="Q6" i="1" s="1"/>
  <c r="F7" i="1"/>
  <c r="G7" i="1" s="1"/>
  <c r="F8" i="1"/>
  <c r="G8" i="1" s="1"/>
  <c r="F9" i="1"/>
  <c r="G9" i="1" s="1"/>
  <c r="F10" i="1"/>
  <c r="G10" i="1" s="1"/>
  <c r="F11" i="1"/>
  <c r="G11" i="1" s="1"/>
  <c r="F6" i="1"/>
  <c r="G6" i="1" s="1"/>
  <c r="H129" i="7" l="1"/>
  <c r="I130" i="7" s="1"/>
  <c r="F127" i="7"/>
  <c r="F93" i="7"/>
  <c r="H95" i="7"/>
  <c r="I96" i="7" s="1"/>
  <c r="F58" i="7"/>
  <c r="H61" i="7" s="1"/>
  <c r="I62" i="7" s="1"/>
  <c r="T10" i="7"/>
  <c r="F10" i="7" s="1"/>
  <c r="G10" i="7" s="1"/>
  <c r="T8" i="7"/>
  <c r="F8" i="7" s="1"/>
  <c r="T11" i="7"/>
  <c r="F11" i="7" s="1"/>
  <c r="G11" i="7" s="1"/>
  <c r="F16" i="6"/>
  <c r="G17" i="6"/>
  <c r="I19" i="6" s="1"/>
  <c r="G14" i="6"/>
  <c r="I16" i="5"/>
  <c r="F13" i="5"/>
  <c r="Q18" i="4"/>
  <c r="Q15" i="4"/>
  <c r="P17" i="4"/>
  <c r="G18" i="4"/>
  <c r="I20" i="4" s="1"/>
  <c r="G15" i="4"/>
  <c r="F17" i="4"/>
  <c r="K27" i="4"/>
  <c r="K23" i="4"/>
  <c r="F12" i="1"/>
  <c r="F13" i="1" s="1"/>
  <c r="G12" i="1"/>
  <c r="Q12" i="1"/>
  <c r="Q15" i="1"/>
  <c r="P12" i="1"/>
  <c r="P13" i="1" s="1"/>
  <c r="G15" i="1"/>
  <c r="H134" i="7" l="1"/>
  <c r="J131" i="7"/>
  <c r="H100" i="7"/>
  <c r="J97" i="7"/>
  <c r="F59" i="7"/>
  <c r="H66" i="7"/>
  <c r="J63" i="7"/>
  <c r="G8" i="7"/>
  <c r="F12" i="7"/>
  <c r="F13" i="7" s="1"/>
  <c r="H16" i="7" s="1"/>
  <c r="H23" i="6"/>
  <c r="J20" i="6"/>
  <c r="S20" i="4"/>
  <c r="T21" i="4" s="1"/>
  <c r="H20" i="5"/>
  <c r="J17" i="5"/>
  <c r="H39" i="4"/>
  <c r="K24" i="4"/>
  <c r="K20" i="1"/>
  <c r="K21" i="1" s="1"/>
  <c r="F14" i="1"/>
  <c r="K24" i="1"/>
  <c r="H16" i="1"/>
  <c r="I17" i="1" s="1"/>
  <c r="H36" i="1" s="1"/>
  <c r="H37" i="1" s="1"/>
  <c r="P14" i="1"/>
  <c r="R16" i="1"/>
  <c r="S17" i="1" s="1"/>
  <c r="T18" i="1" s="1"/>
  <c r="H40" i="1" l="1"/>
  <c r="H41" i="1" s="1"/>
  <c r="H38" i="1"/>
  <c r="H135" i="7"/>
  <c r="H141" i="7"/>
  <c r="H142" i="7" s="1"/>
  <c r="H101" i="7"/>
  <c r="H107" i="7"/>
  <c r="H108" i="7" s="1"/>
  <c r="H67" i="7"/>
  <c r="H73" i="7"/>
  <c r="H74" i="7" s="1"/>
  <c r="F14" i="7"/>
  <c r="G12" i="7"/>
  <c r="G15" i="7"/>
  <c r="I17" i="7" s="1"/>
  <c r="H24" i="6"/>
  <c r="H30" i="6"/>
  <c r="H31" i="6" s="1"/>
  <c r="H21" i="5"/>
  <c r="H27" i="5"/>
  <c r="H28" i="5" s="1"/>
  <c r="J21" i="4"/>
  <c r="K26" i="4"/>
  <c r="K28" i="4" s="1"/>
  <c r="K29" i="4" s="1"/>
  <c r="H40" i="4"/>
  <c r="H46" i="4"/>
  <c r="H47" i="4" s="1"/>
  <c r="H43" i="1"/>
  <c r="H44" i="1" s="1"/>
  <c r="J18" i="1"/>
  <c r="K23" i="1"/>
  <c r="K25" i="1" s="1"/>
  <c r="K28" i="1" s="1"/>
  <c r="K29" i="1" s="1"/>
  <c r="H24" i="5" l="1"/>
  <c r="H25" i="5" s="1"/>
  <c r="H22" i="5"/>
  <c r="H136" i="7"/>
  <c r="H138" i="7"/>
  <c r="H139" i="7" s="1"/>
  <c r="H102" i="7"/>
  <c r="H104" i="7"/>
  <c r="H105" i="7" s="1"/>
  <c r="H68" i="7"/>
  <c r="H70" i="7"/>
  <c r="H71" i="7" s="1"/>
  <c r="J18" i="7"/>
  <c r="H25" i="6"/>
  <c r="H27" i="6"/>
  <c r="H28" i="6" s="1"/>
  <c r="H43" i="4"/>
  <c r="H44" i="4" s="1"/>
  <c r="H41" i="4"/>
  <c r="K34" i="4"/>
  <c r="K35" i="4" s="1"/>
  <c r="K31" i="4"/>
  <c r="K32" i="4" s="1"/>
  <c r="K31" i="1"/>
  <c r="K32" i="1" s="1"/>
  <c r="K26" i="1"/>
  <c r="H21" i="7" l="1"/>
  <c r="H22" i="7"/>
  <c r="H28" i="7"/>
  <c r="H29" i="7" s="1"/>
  <c r="H23" i="7" l="1"/>
  <c r="H25" i="7"/>
  <c r="H26" i="7" s="1"/>
</calcChain>
</file>

<file path=xl/sharedStrings.xml><?xml version="1.0" encoding="utf-8"?>
<sst xmlns="http://schemas.openxmlformats.org/spreadsheetml/2006/main" count="562" uniqueCount="160">
  <si>
    <t>A1</t>
    <phoneticPr fontId="1"/>
  </si>
  <si>
    <t>A2</t>
    <phoneticPr fontId="1"/>
  </si>
  <si>
    <t>A3</t>
  </si>
  <si>
    <t>A4</t>
  </si>
  <si>
    <t>A5</t>
  </si>
  <si>
    <t>A6</t>
  </si>
  <si>
    <t>log</t>
    <phoneticPr fontId="1"/>
  </si>
  <si>
    <t>(log)2</t>
    <phoneticPr fontId="1"/>
  </si>
  <si>
    <t>小計</t>
    <rPh sb="0" eb="2">
      <t>ショウケイ</t>
    </rPh>
    <phoneticPr fontId="1"/>
  </si>
  <si>
    <t>Ａ</t>
    <phoneticPr fontId="1"/>
  </si>
  <si>
    <t>Ｂ</t>
    <phoneticPr fontId="1"/>
  </si>
  <si>
    <t>√(Ａ-Ｂ)/(n-1)</t>
    <phoneticPr fontId="1"/>
  </si>
  <si>
    <t>σ</t>
    <phoneticPr fontId="1"/>
  </si>
  <si>
    <t>1日目</t>
    <rPh sb="1" eb="2">
      <t>ニチ</t>
    </rPh>
    <rPh sb="2" eb="3">
      <t>メ</t>
    </rPh>
    <phoneticPr fontId="1"/>
  </si>
  <si>
    <t>実測値</t>
    <rPh sb="0" eb="3">
      <t>ジッソクチ</t>
    </rPh>
    <phoneticPr fontId="1"/>
  </si>
  <si>
    <t>測定点</t>
    <rPh sb="0" eb="2">
      <t>ソクテイ</t>
    </rPh>
    <rPh sb="2" eb="3">
      <t>テン</t>
    </rPh>
    <phoneticPr fontId="1"/>
  </si>
  <si>
    <t>logM</t>
    <phoneticPr fontId="1"/>
  </si>
  <si>
    <t>(C1+C2)/2</t>
    <phoneticPr fontId="1"/>
  </si>
  <si>
    <t>M</t>
    <phoneticPr fontId="1"/>
  </si>
  <si>
    <t>Ｄ</t>
    <phoneticPr fontId="1"/>
  </si>
  <si>
    <t>Ｅ</t>
    <phoneticPr fontId="1"/>
  </si>
  <si>
    <t>√(D+E)</t>
    <phoneticPr fontId="1"/>
  </si>
  <si>
    <t>logσ</t>
    <phoneticPr fontId="1"/>
  </si>
  <si>
    <t>logM+1.645logσ</t>
    <phoneticPr fontId="1"/>
  </si>
  <si>
    <t>logM+1.151*log2σ</t>
    <phoneticPr fontId="1"/>
  </si>
  <si>
    <t>A測定</t>
    <rPh sb="1" eb="3">
      <t>ソクテイ</t>
    </rPh>
    <phoneticPr fontId="1"/>
  </si>
  <si>
    <t>F</t>
    <phoneticPr fontId="1"/>
  </si>
  <si>
    <t>√F</t>
    <phoneticPr fontId="1"/>
  </si>
  <si>
    <t>仮に、1日だけの場合とすると、</t>
    <rPh sb="0" eb="1">
      <t>カリ</t>
    </rPh>
    <rPh sb="4" eb="5">
      <t>ニチ</t>
    </rPh>
    <rPh sb="8" eb="10">
      <t>バアイ</t>
    </rPh>
    <phoneticPr fontId="1"/>
  </si>
  <si>
    <t>C</t>
    <phoneticPr fontId="1"/>
  </si>
  <si>
    <t>E</t>
    <phoneticPr fontId="1"/>
  </si>
  <si>
    <t>事例１．２日測定、（１日測定）、トルエン E=50ppm</t>
    <rPh sb="0" eb="2">
      <t>ジレイ</t>
    </rPh>
    <rPh sb="5" eb="6">
      <t>ニチ</t>
    </rPh>
    <rPh sb="6" eb="8">
      <t>ソクテイ</t>
    </rPh>
    <rPh sb="11" eb="12">
      <t>ニチ</t>
    </rPh>
    <rPh sb="12" eb="14">
      <t>ソクテイ</t>
    </rPh>
    <phoneticPr fontId="1"/>
  </si>
  <si>
    <t>２日目</t>
    <rPh sb="1" eb="3">
      <t>ニチメ</t>
    </rPh>
    <phoneticPr fontId="1"/>
  </si>
  <si>
    <t>B測定</t>
    <rPh sb="1" eb="3">
      <t>ソクテイ</t>
    </rPh>
    <phoneticPr fontId="1"/>
  </si>
  <si>
    <t>１日目</t>
    <rPh sb="1" eb="3">
      <t>ニチメ</t>
    </rPh>
    <phoneticPr fontId="1"/>
  </si>
  <si>
    <t>判定</t>
    <rPh sb="0" eb="2">
      <t>ハンテイ</t>
    </rPh>
    <phoneticPr fontId="1"/>
  </si>
  <si>
    <t>2日測定</t>
    <rPh sb="1" eb="2">
      <t>ニチ</t>
    </rPh>
    <rPh sb="2" eb="4">
      <t>ソクテイ</t>
    </rPh>
    <phoneticPr fontId="1"/>
  </si>
  <si>
    <t>1日測定</t>
    <rPh sb="1" eb="2">
      <t>ニチ</t>
    </rPh>
    <rPh sb="2" eb="4">
      <t>ソクテイ</t>
    </rPh>
    <phoneticPr fontId="1"/>
  </si>
  <si>
    <t>A測定</t>
    <rPh sb="1" eb="3">
      <t>ソクテイ</t>
    </rPh>
    <phoneticPr fontId="1"/>
  </si>
  <si>
    <t>最終判定</t>
    <rPh sb="0" eb="2">
      <t>サイシュウ</t>
    </rPh>
    <rPh sb="2" eb="4">
      <t>ハンテイ</t>
    </rPh>
    <phoneticPr fontId="1"/>
  </si>
  <si>
    <t>I</t>
    <phoneticPr fontId="1"/>
  </si>
  <si>
    <t>Ⅱ</t>
    <phoneticPr fontId="1"/>
  </si>
  <si>
    <t>Ⅰ</t>
    <phoneticPr fontId="1"/>
  </si>
  <si>
    <t>A7</t>
    <phoneticPr fontId="1"/>
  </si>
  <si>
    <t>A8</t>
    <phoneticPr fontId="1"/>
  </si>
  <si>
    <t>A9</t>
    <phoneticPr fontId="1"/>
  </si>
  <si>
    <t>Ex1.5＝0.2ｘ1.5＝0.3</t>
    <phoneticPr fontId="1"/>
  </si>
  <si>
    <t>Ⅲ</t>
    <phoneticPr fontId="1"/>
  </si>
  <si>
    <t>事例２．２日測定、（１日測定）、マンガン E=0.2mg/m3</t>
    <rPh sb="0" eb="2">
      <t>ジレイ</t>
    </rPh>
    <rPh sb="5" eb="6">
      <t>ニチ</t>
    </rPh>
    <rPh sb="6" eb="8">
      <t>ソクテイ</t>
    </rPh>
    <rPh sb="11" eb="12">
      <t>ニチ</t>
    </rPh>
    <rPh sb="12" eb="14">
      <t>ソクテイ</t>
    </rPh>
    <phoneticPr fontId="1"/>
  </si>
  <si>
    <t>事例３．１日測定、クロロホルム E=10ppm</t>
    <rPh sb="0" eb="2">
      <t>ジレイ</t>
    </rPh>
    <rPh sb="5" eb="6">
      <t>ニチ</t>
    </rPh>
    <rPh sb="6" eb="8">
      <t>ソクテイ</t>
    </rPh>
    <phoneticPr fontId="1"/>
  </si>
  <si>
    <t>σ</t>
    <phoneticPr fontId="1"/>
  </si>
  <si>
    <t>Ex1.5＝10ｘ1.5＝15</t>
    <phoneticPr fontId="1"/>
  </si>
  <si>
    <t>II</t>
    <phoneticPr fontId="1"/>
  </si>
  <si>
    <t>E=10</t>
    <phoneticPr fontId="1"/>
  </si>
  <si>
    <t>E=0.2</t>
    <phoneticPr fontId="1"/>
  </si>
  <si>
    <t>E=50</t>
    <phoneticPr fontId="1"/>
  </si>
  <si>
    <t>Ex1.5=50x1.5=75</t>
    <phoneticPr fontId="1"/>
  </si>
  <si>
    <t>E=0.025</t>
    <phoneticPr fontId="1"/>
  </si>
  <si>
    <t>Ex1.5＝0.025ｘ1.5＝0.0375</t>
    <phoneticPr fontId="1"/>
  </si>
  <si>
    <t>A6</t>
    <phoneticPr fontId="1"/>
  </si>
  <si>
    <t>事例5．１日測定、混合有機溶剤　E=1</t>
    <rPh sb="0" eb="2">
      <t>ジレイ</t>
    </rPh>
    <rPh sb="5" eb="6">
      <t>ニチ</t>
    </rPh>
    <rPh sb="6" eb="8">
      <t>ソクテイ</t>
    </rPh>
    <rPh sb="9" eb="11">
      <t>コンゴウ</t>
    </rPh>
    <rPh sb="11" eb="15">
      <t>ユウキヨウザイ</t>
    </rPh>
    <phoneticPr fontId="1"/>
  </si>
  <si>
    <t>事例4．１日測定、水銀 E=0.025ｍｇ/ｍ3</t>
    <rPh sb="0" eb="2">
      <t>ジレイ</t>
    </rPh>
    <rPh sb="5" eb="6">
      <t>ニチ</t>
    </rPh>
    <rPh sb="6" eb="8">
      <t>ソクテイ</t>
    </rPh>
    <rPh sb="9" eb="11">
      <t>スイギン</t>
    </rPh>
    <phoneticPr fontId="1"/>
  </si>
  <si>
    <t>有機溶剤</t>
    <rPh sb="0" eb="4">
      <t>ユウキヨウザイ</t>
    </rPh>
    <phoneticPr fontId="1"/>
  </si>
  <si>
    <t>名称</t>
    <rPh sb="0" eb="2">
      <t>メイショウ</t>
    </rPh>
    <phoneticPr fontId="1"/>
  </si>
  <si>
    <t>測定点</t>
    <rPh sb="0" eb="3">
      <t>ソクテイテン</t>
    </rPh>
    <phoneticPr fontId="1"/>
  </si>
  <si>
    <t>A4</t>
    <phoneticPr fontId="1"/>
  </si>
  <si>
    <t>A5</t>
    <phoneticPr fontId="1"/>
  </si>
  <si>
    <t>A3</t>
    <phoneticPr fontId="1"/>
  </si>
  <si>
    <t>トルエン</t>
    <phoneticPr fontId="1"/>
  </si>
  <si>
    <t>ノルマルヘキサン</t>
    <phoneticPr fontId="1"/>
  </si>
  <si>
    <t>アセトン</t>
    <phoneticPr fontId="1"/>
  </si>
  <si>
    <t>c3=実測値測値</t>
    <phoneticPr fontId="1"/>
  </si>
  <si>
    <t>c2=実測値測値</t>
    <phoneticPr fontId="1"/>
  </si>
  <si>
    <t>c1=実測値</t>
    <rPh sb="3" eb="6">
      <t>ジッソクチ</t>
    </rPh>
    <phoneticPr fontId="1"/>
  </si>
  <si>
    <t>c1/E1</t>
    <phoneticPr fontId="1"/>
  </si>
  <si>
    <t>c2/E2</t>
    <phoneticPr fontId="1"/>
  </si>
  <si>
    <t>c3/E3</t>
    <phoneticPr fontId="1"/>
  </si>
  <si>
    <t>合計</t>
    <rPh sb="0" eb="2">
      <t>ゴウケイ</t>
    </rPh>
    <phoneticPr fontId="1"/>
  </si>
  <si>
    <t>換算値</t>
    <rPh sb="0" eb="2">
      <t>カンザン</t>
    </rPh>
    <rPh sb="2" eb="3">
      <t>チ</t>
    </rPh>
    <phoneticPr fontId="1"/>
  </si>
  <si>
    <t>E1</t>
    <phoneticPr fontId="1"/>
  </si>
  <si>
    <t>E2</t>
    <phoneticPr fontId="1"/>
  </si>
  <si>
    <t>E3</t>
    <phoneticPr fontId="1"/>
  </si>
  <si>
    <t xml:space="preserve">   ←</t>
    <phoneticPr fontId="1"/>
  </si>
  <si>
    <t>B1</t>
    <phoneticPr fontId="1"/>
  </si>
  <si>
    <t>E=1</t>
    <phoneticPr fontId="1"/>
  </si>
  <si>
    <t>Ex1.5=1.5</t>
    <phoneticPr fontId="1"/>
  </si>
  <si>
    <t>II</t>
    <phoneticPr fontId="1"/>
  </si>
  <si>
    <t>個々に判定し直すと、</t>
    <rPh sb="0" eb="2">
      <t>ココ</t>
    </rPh>
    <rPh sb="3" eb="5">
      <t>ハンテイ</t>
    </rPh>
    <rPh sb="6" eb="7">
      <t>ナオ</t>
    </rPh>
    <phoneticPr fontId="1"/>
  </si>
  <si>
    <t>E=50, 第2管理区分</t>
    <rPh sb="6" eb="7">
      <t>ダイ</t>
    </rPh>
    <rPh sb="8" eb="10">
      <t>カンリ</t>
    </rPh>
    <rPh sb="10" eb="12">
      <t>クブン</t>
    </rPh>
    <phoneticPr fontId="1"/>
  </si>
  <si>
    <t>①　トルエン：</t>
    <phoneticPr fontId="1"/>
  </si>
  <si>
    <t>②　ノルマルヘキサン：</t>
    <phoneticPr fontId="1"/>
  </si>
  <si>
    <t>E=40, 第1管理区分</t>
    <rPh sb="6" eb="7">
      <t>ダイ</t>
    </rPh>
    <rPh sb="8" eb="10">
      <t>カンリ</t>
    </rPh>
    <rPh sb="10" eb="12">
      <t>クブン</t>
    </rPh>
    <phoneticPr fontId="1"/>
  </si>
  <si>
    <t>③　アセトン</t>
    <phoneticPr fontId="1"/>
  </si>
  <si>
    <t>E=500, 第1管理区分</t>
    <rPh sb="7" eb="8">
      <t>ダイ</t>
    </rPh>
    <rPh sb="9" eb="11">
      <t>カンリ</t>
    </rPh>
    <rPh sb="11" eb="13">
      <t>クブン</t>
    </rPh>
    <phoneticPr fontId="1"/>
  </si>
  <si>
    <t>管理区分の図示：　実線：2日測定時、点線：1日測定時（注意：1日測定は2日測定より判定が厳しい）</t>
    <rPh sb="0" eb="2">
      <t>カンリ</t>
    </rPh>
    <rPh sb="2" eb="4">
      <t>クブン</t>
    </rPh>
    <rPh sb="5" eb="7">
      <t>ズシ</t>
    </rPh>
    <rPh sb="9" eb="11">
      <t>ジッセン</t>
    </rPh>
    <rPh sb="13" eb="14">
      <t>ニチ</t>
    </rPh>
    <rPh sb="14" eb="17">
      <t>ソクテイジ</t>
    </rPh>
    <rPh sb="18" eb="20">
      <t>テンセン</t>
    </rPh>
    <rPh sb="22" eb="23">
      <t>ニチ</t>
    </rPh>
    <rPh sb="23" eb="26">
      <t>ソクテイジ</t>
    </rPh>
    <rPh sb="27" eb="29">
      <t>チュウイ</t>
    </rPh>
    <rPh sb="31" eb="32">
      <t>ニチ</t>
    </rPh>
    <rPh sb="32" eb="34">
      <t>ソクテイ</t>
    </rPh>
    <rPh sb="36" eb="37">
      <t>ニチ</t>
    </rPh>
    <rPh sb="37" eb="39">
      <t>ソクテイ</t>
    </rPh>
    <rPh sb="41" eb="43">
      <t>ハンテイ</t>
    </rPh>
    <rPh sb="44" eb="45">
      <t>キビ</t>
    </rPh>
    <phoneticPr fontId="1"/>
  </si>
  <si>
    <t>管理濃度</t>
    <rPh sb="0" eb="2">
      <t>カンリ</t>
    </rPh>
    <rPh sb="2" eb="4">
      <t>ノウド</t>
    </rPh>
    <phoneticPr fontId="1"/>
  </si>
  <si>
    <t>　　　E:</t>
    <phoneticPr fontId="1"/>
  </si>
  <si>
    <t>管理区分は</t>
    <rPh sb="0" eb="2">
      <t>カンリ</t>
    </rPh>
    <rPh sb="2" eb="4">
      <t>クブン</t>
    </rPh>
    <phoneticPr fontId="1"/>
  </si>
  <si>
    <t>C</t>
    <phoneticPr fontId="1"/>
  </si>
  <si>
    <t>F</t>
    <phoneticPr fontId="1"/>
  </si>
  <si>
    <t>10^F</t>
    <phoneticPr fontId="1"/>
  </si>
  <si>
    <t>まず、最初に、以下の表を作成します：</t>
    <rPh sb="3" eb="5">
      <t>サイショ</t>
    </rPh>
    <rPh sb="7" eb="9">
      <t>イカ</t>
    </rPh>
    <rPh sb="10" eb="11">
      <t>ヒョウ</t>
    </rPh>
    <rPh sb="12" eb="14">
      <t>サクセイ</t>
    </rPh>
    <phoneticPr fontId="1"/>
  </si>
  <si>
    <t>考察：</t>
    <rPh sb="0" eb="2">
      <t>コウサツ</t>
    </rPh>
    <phoneticPr fontId="1"/>
  </si>
  <si>
    <t>ｔ値</t>
    <rPh sb="1" eb="2">
      <t>アタイ</t>
    </rPh>
    <phoneticPr fontId="1"/>
  </si>
  <si>
    <t>有機溶剤混合物の成分比が変更された場合、</t>
    <rPh sb="0" eb="2">
      <t>ユウキ</t>
    </rPh>
    <rPh sb="2" eb="4">
      <t>ヨウザイ</t>
    </rPh>
    <rPh sb="4" eb="6">
      <t>コンゴウ</t>
    </rPh>
    <rPh sb="6" eb="7">
      <t>ブツ</t>
    </rPh>
    <rPh sb="8" eb="10">
      <t>セイブン</t>
    </rPh>
    <rPh sb="10" eb="11">
      <t>ヒ</t>
    </rPh>
    <rPh sb="12" eb="14">
      <t>ヘンコウ</t>
    </rPh>
    <rPh sb="17" eb="19">
      <t>バアイ</t>
    </rPh>
    <phoneticPr fontId="1"/>
  </si>
  <si>
    <t>成分指数Ｆ＝ｆ１ｘｔ１+ｆ２ｘｔ２+・・・・・</t>
    <rPh sb="0" eb="2">
      <t>セイブン</t>
    </rPh>
    <rPh sb="2" eb="4">
      <t>シスウ</t>
    </rPh>
    <phoneticPr fontId="1"/>
  </si>
  <si>
    <t>Ｆ値が3倍以上となった場合、有機溶剤混合物は異なった物として取り扱う</t>
    <rPh sb="1" eb="2">
      <t>チ</t>
    </rPh>
    <rPh sb="4" eb="7">
      <t>バイイジョウ</t>
    </rPh>
    <rPh sb="11" eb="13">
      <t>バアイ</t>
    </rPh>
    <rPh sb="14" eb="16">
      <t>ユウキ</t>
    </rPh>
    <rPh sb="16" eb="18">
      <t>ヨウザイ</t>
    </rPh>
    <rPh sb="18" eb="21">
      <t>コンゴウブツ</t>
    </rPh>
    <rPh sb="22" eb="23">
      <t>コト</t>
    </rPh>
    <rPh sb="26" eb="27">
      <t>モノ</t>
    </rPh>
    <rPh sb="30" eb="31">
      <t>ト</t>
    </rPh>
    <rPh sb="32" eb="33">
      <t>アツカ</t>
    </rPh>
    <phoneticPr fontId="1"/>
  </si>
  <si>
    <t>f: 成分比率％</t>
    <rPh sb="3" eb="5">
      <t>セイブン</t>
    </rPh>
    <rPh sb="5" eb="7">
      <t>ヒリツ</t>
    </rPh>
    <phoneticPr fontId="1"/>
  </si>
  <si>
    <t xml:space="preserve"> </t>
    <phoneticPr fontId="1"/>
  </si>
  <si>
    <t>t</t>
    <phoneticPr fontId="1"/>
  </si>
  <si>
    <t>t計算値</t>
    <rPh sb="1" eb="4">
      <t>ケイサンチ</t>
    </rPh>
    <phoneticPr fontId="1"/>
  </si>
  <si>
    <t>&lt;1</t>
    <phoneticPr fontId="1"/>
  </si>
  <si>
    <t>&lt;3</t>
    <phoneticPr fontId="1"/>
  </si>
  <si>
    <t>&lt;10</t>
    <phoneticPr fontId="1"/>
  </si>
  <si>
    <t>&lt;30</t>
    <phoneticPr fontId="1"/>
  </si>
  <si>
    <t>&lt;100</t>
    <phoneticPr fontId="1"/>
  </si>
  <si>
    <t>&lt;300</t>
    <phoneticPr fontId="1"/>
  </si>
  <si>
    <t>t=10^（log(作業時温度における蒸気圧mmHg/管理濃度ppm)+0.75）</t>
    <phoneticPr fontId="1"/>
  </si>
  <si>
    <t xml:space="preserve">    第2管理区分</t>
    <rPh sb="4" eb="5">
      <t>ダイ</t>
    </rPh>
    <rPh sb="6" eb="8">
      <t>カンリ</t>
    </rPh>
    <rPh sb="8" eb="10">
      <t>クブン</t>
    </rPh>
    <phoneticPr fontId="1"/>
  </si>
  <si>
    <t>①　Ａ測定</t>
    <rPh sb="3" eb="5">
      <t>ソクテイ</t>
    </rPh>
    <phoneticPr fontId="1"/>
  </si>
  <si>
    <t>②　Ｂ測定</t>
    <rPh sb="3" eb="5">
      <t>ソクテイ</t>
    </rPh>
    <phoneticPr fontId="1"/>
  </si>
  <si>
    <t xml:space="preserve">     第3管理区分</t>
    <rPh sb="5" eb="6">
      <t>ダイ</t>
    </rPh>
    <rPh sb="7" eb="9">
      <t>カンリ</t>
    </rPh>
    <rPh sb="9" eb="11">
      <t>クブン</t>
    </rPh>
    <phoneticPr fontId="1"/>
  </si>
  <si>
    <t>第1管理区分</t>
    <rPh sb="0" eb="1">
      <t>ダイ</t>
    </rPh>
    <rPh sb="2" eb="4">
      <t>カンリ</t>
    </rPh>
    <rPh sb="4" eb="6">
      <t>クブン</t>
    </rPh>
    <phoneticPr fontId="1"/>
  </si>
  <si>
    <t xml:space="preserve">            1.5E</t>
    <phoneticPr fontId="1"/>
  </si>
  <si>
    <t xml:space="preserve">   E</t>
    <phoneticPr fontId="1"/>
  </si>
  <si>
    <t>　　 　濃度</t>
    <rPh sb="4" eb="6">
      <t>ノウド</t>
    </rPh>
    <phoneticPr fontId="1"/>
  </si>
  <si>
    <r>
      <t>log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phoneticPr fontId="1"/>
  </si>
  <si>
    <r>
      <t>logM</t>
    </r>
    <r>
      <rPr>
        <vertAlign val="subscript"/>
        <sz val="11"/>
        <color theme="1"/>
        <rFont val="ＭＳ Ｐゴシック"/>
        <family val="3"/>
        <charset val="128"/>
        <scheme val="minor"/>
      </rPr>
      <t>1</t>
    </r>
    <phoneticPr fontId="1"/>
  </si>
  <si>
    <r>
      <t>M</t>
    </r>
    <r>
      <rPr>
        <vertAlign val="subscript"/>
        <sz val="11"/>
        <color theme="1"/>
        <rFont val="ＭＳ Ｐゴシック"/>
        <family val="3"/>
        <charset val="128"/>
        <scheme val="minor"/>
      </rPr>
      <t>1</t>
    </r>
    <phoneticPr fontId="1"/>
  </si>
  <si>
    <r>
      <t>Σlog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A</t>
    </r>
    <phoneticPr fontId="1"/>
  </si>
  <si>
    <r>
      <t>n・log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M</t>
    </r>
    <r>
      <rPr>
        <vertAlign val="subscript"/>
        <sz val="11"/>
        <color theme="1"/>
        <rFont val="ＭＳ Ｐゴシック"/>
        <family val="3"/>
        <charset val="128"/>
        <scheme val="minor"/>
      </rPr>
      <t>1</t>
    </r>
    <phoneticPr fontId="1"/>
  </si>
  <si>
    <r>
      <t>logσ</t>
    </r>
    <r>
      <rPr>
        <vertAlign val="subscript"/>
        <sz val="11"/>
        <color theme="1"/>
        <rFont val="ＭＳ Ｐゴシック"/>
        <family val="3"/>
        <charset val="128"/>
        <scheme val="minor"/>
      </rPr>
      <t>1</t>
    </r>
    <phoneticPr fontId="1"/>
  </si>
  <si>
    <r>
      <t>σ</t>
    </r>
    <r>
      <rPr>
        <vertAlign val="subscript"/>
        <sz val="11"/>
        <color theme="1"/>
        <rFont val="ＭＳ Ｐゴシック"/>
        <family val="3"/>
        <charset val="128"/>
        <scheme val="minor"/>
      </rPr>
      <t>1</t>
    </r>
    <phoneticPr fontId="1"/>
  </si>
  <si>
    <r>
      <t>10</t>
    </r>
    <r>
      <rPr>
        <vertAlign val="superscript"/>
        <sz val="11"/>
        <color theme="1"/>
        <rFont val="ＭＳ Ｐゴシック"/>
        <family val="3"/>
        <charset val="128"/>
        <scheme val="minor"/>
      </rPr>
      <t>C</t>
    </r>
    <phoneticPr fontId="1"/>
  </si>
  <si>
    <t>(ΣlogA)/n</t>
    <phoneticPr fontId="1"/>
  </si>
  <si>
    <r>
      <t>logM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phoneticPr fontId="1"/>
  </si>
  <si>
    <r>
      <t>M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phoneticPr fontId="1"/>
  </si>
  <si>
    <r>
      <t>Σlog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A</t>
    </r>
    <phoneticPr fontId="1"/>
  </si>
  <si>
    <r>
      <t>n・log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M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phoneticPr fontId="1"/>
  </si>
  <si>
    <r>
      <t>logσ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phoneticPr fontId="1"/>
  </si>
  <si>
    <r>
      <t>σ</t>
    </r>
    <r>
      <rPr>
        <vertAlign val="subscript"/>
        <sz val="11"/>
        <color theme="1"/>
        <rFont val="ＭＳ Ｐゴシック"/>
        <family val="3"/>
        <charset val="128"/>
        <scheme val="minor"/>
      </rPr>
      <t>２</t>
    </r>
    <phoneticPr fontId="1"/>
  </si>
  <si>
    <r>
      <t>(log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σ</t>
    </r>
    <r>
      <rPr>
        <vertAlign val="subscript"/>
        <sz val="11"/>
        <color theme="1"/>
        <rFont val="ＭＳ Ｐゴシック"/>
        <family val="3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>+log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σ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)/2</t>
    </r>
    <phoneticPr fontId="1"/>
  </si>
  <si>
    <r>
      <t>(logM</t>
    </r>
    <r>
      <rPr>
        <vertAlign val="subscript"/>
        <sz val="11"/>
        <color theme="1"/>
        <rFont val="ＭＳ Ｐゴシック"/>
        <family val="3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>-logM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/2</t>
    </r>
    <phoneticPr fontId="1"/>
  </si>
  <si>
    <r>
      <t>logE</t>
    </r>
    <r>
      <rPr>
        <vertAlign val="subscript"/>
        <sz val="11"/>
        <color theme="1"/>
        <rFont val="ＭＳ Ｐゴシック"/>
        <family val="3"/>
        <charset val="128"/>
        <scheme val="minor"/>
      </rPr>
      <t>A1</t>
    </r>
    <phoneticPr fontId="1"/>
  </si>
  <si>
    <r>
      <t>logE</t>
    </r>
    <r>
      <rPr>
        <vertAlign val="subscript"/>
        <sz val="11"/>
        <color theme="1"/>
        <rFont val="ＭＳ Ｐゴシック"/>
        <family val="3"/>
        <charset val="128"/>
        <scheme val="minor"/>
      </rPr>
      <t>A2</t>
    </r>
    <phoneticPr fontId="1"/>
  </si>
  <si>
    <r>
      <t>E</t>
    </r>
    <r>
      <rPr>
        <vertAlign val="subscript"/>
        <sz val="11"/>
        <color theme="1"/>
        <rFont val="ＭＳ Ｐゴシック"/>
        <family val="3"/>
        <charset val="128"/>
        <scheme val="minor"/>
      </rPr>
      <t>A1</t>
    </r>
    <phoneticPr fontId="1"/>
  </si>
  <si>
    <r>
      <t>E</t>
    </r>
    <r>
      <rPr>
        <vertAlign val="subscript"/>
        <sz val="11"/>
        <color theme="1"/>
        <rFont val="ＭＳ Ｐゴシック"/>
        <family val="3"/>
        <charset val="128"/>
        <scheme val="minor"/>
      </rPr>
      <t>A2</t>
    </r>
    <phoneticPr fontId="1"/>
  </si>
  <si>
    <r>
      <t>E</t>
    </r>
    <r>
      <rPr>
        <vertAlign val="subscript"/>
        <sz val="11"/>
        <color theme="1"/>
        <rFont val="ＭＳ Ｐゴシック"/>
        <family val="3"/>
        <charset val="128"/>
        <scheme val="minor"/>
      </rPr>
      <t>A1</t>
    </r>
    <r>
      <rPr>
        <sz val="11"/>
        <color theme="1"/>
        <rFont val="ＭＳ Ｐゴシック"/>
        <family val="2"/>
        <charset val="128"/>
        <scheme val="minor"/>
      </rPr>
      <t>, E</t>
    </r>
    <r>
      <rPr>
        <vertAlign val="subscript"/>
        <sz val="11"/>
        <color theme="1"/>
        <rFont val="ＭＳ Ｐゴシック"/>
        <family val="3"/>
        <charset val="128"/>
        <scheme val="minor"/>
      </rPr>
      <t>A2</t>
    </r>
    <r>
      <rPr>
        <sz val="11"/>
        <color theme="1"/>
        <rFont val="ＭＳ Ｐゴシック"/>
        <family val="2"/>
        <charset val="128"/>
        <scheme val="minor"/>
      </rPr>
      <t>とEの関係による：</t>
    </r>
    <rPh sb="11" eb="13">
      <t>カンケイ</t>
    </rPh>
    <phoneticPr fontId="1"/>
  </si>
  <si>
    <r>
      <t xml:space="preserve">           E</t>
    </r>
    <r>
      <rPr>
        <vertAlign val="subscript"/>
        <sz val="11"/>
        <color theme="1"/>
        <rFont val="ＭＳ Ｐゴシック"/>
        <family val="3"/>
        <charset val="128"/>
        <scheme val="minor"/>
      </rPr>
      <t>A2</t>
    </r>
    <phoneticPr fontId="1"/>
  </si>
  <si>
    <r>
      <t xml:space="preserve">            E</t>
    </r>
    <r>
      <rPr>
        <vertAlign val="subscript"/>
        <sz val="11"/>
        <color theme="1"/>
        <rFont val="ＭＳ Ｐゴシック"/>
        <family val="3"/>
        <charset val="128"/>
        <scheme val="minor"/>
      </rPr>
      <t>A1</t>
    </r>
    <phoneticPr fontId="1"/>
  </si>
  <si>
    <r>
      <t>log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σ</t>
    </r>
    <r>
      <rPr>
        <vertAlign val="subscript"/>
        <sz val="11"/>
        <color theme="1"/>
        <rFont val="ＭＳ Ｐゴシック"/>
        <family val="3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>+0.084</t>
    </r>
    <phoneticPr fontId="1"/>
  </si>
  <si>
    <r>
      <t>Ｅ</t>
    </r>
    <r>
      <rPr>
        <vertAlign val="subscript"/>
        <sz val="11"/>
        <color theme="1"/>
        <rFont val="ＭＳ Ｐゴシック"/>
        <family val="3"/>
        <charset val="128"/>
        <scheme val="minor"/>
      </rPr>
      <t>Ａ2</t>
    </r>
    <phoneticPr fontId="1"/>
  </si>
  <si>
    <r>
      <t>10</t>
    </r>
    <r>
      <rPr>
        <vertAlign val="superscript"/>
        <sz val="11"/>
        <color theme="1"/>
        <rFont val="ＭＳ Ｐゴシック"/>
        <family val="3"/>
        <charset val="128"/>
        <scheme val="minor"/>
      </rPr>
      <t>√F</t>
    </r>
    <phoneticPr fontId="1"/>
  </si>
  <si>
    <r>
      <t>logM</t>
    </r>
    <r>
      <rPr>
        <vertAlign val="subscript"/>
        <sz val="11"/>
        <color theme="1"/>
        <rFont val="ＭＳ Ｐゴシック"/>
        <family val="3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>+1.645√F</t>
    </r>
    <phoneticPr fontId="1"/>
  </si>
  <si>
    <r>
      <t>logM</t>
    </r>
    <r>
      <rPr>
        <vertAlign val="subscript"/>
        <sz val="11"/>
        <color theme="1"/>
        <rFont val="ＭＳ Ｐゴシック"/>
        <family val="3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>+1.151F</t>
    </r>
    <phoneticPr fontId="1"/>
  </si>
  <si>
    <r>
      <t>log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σ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+0.084</t>
    </r>
    <phoneticPr fontId="1"/>
  </si>
  <si>
    <r>
      <t>logM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+1.645√F</t>
    </r>
    <phoneticPr fontId="1"/>
  </si>
  <si>
    <r>
      <t>logM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+1.151F</t>
    </r>
    <phoneticPr fontId="1"/>
  </si>
  <si>
    <t>I</t>
    <phoneticPr fontId="1"/>
  </si>
  <si>
    <t>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</si>
</sst>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7" tint="-0.249977111117893"/>
      <name val="ＭＳ Ｐゴシック"/>
      <family val="2"/>
      <charset val="128"/>
      <scheme val="minor"/>
    </font>
    <font>
      <sz val="11"/>
      <color theme="7" tint="0.39997558519241921"/>
      <name val="ＭＳ Ｐゴシック"/>
      <family val="2"/>
      <charset val="128"/>
      <scheme val="minor"/>
    </font>
    <font>
      <sz val="11"/>
      <color theme="4" tint="-0.499984740745262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3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8" borderId="1" xfId="0" applyFill="1" applyBorder="1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0" fillId="9" borderId="1" xfId="0" applyFill="1" applyBorder="1">
      <alignment vertical="center"/>
    </xf>
    <xf numFmtId="0" fontId="0" fillId="0" borderId="0" xfId="0" applyBorder="1">
      <alignment vertical="center"/>
    </xf>
    <xf numFmtId="0" fontId="5" fillId="10" borderId="0" xfId="0" applyFont="1" applyFill="1">
      <alignment vertical="center"/>
    </xf>
    <xf numFmtId="0" fontId="0" fillId="10" borderId="0" xfId="0" applyFill="1">
      <alignment vertical="center"/>
    </xf>
    <xf numFmtId="0" fontId="0" fillId="11" borderId="0" xfId="0" applyFill="1">
      <alignment vertical="center"/>
    </xf>
    <xf numFmtId="0" fontId="6" fillId="11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12</xdr:row>
      <xdr:rowOff>9525</xdr:rowOff>
    </xdr:from>
    <xdr:to>
      <xdr:col>6</xdr:col>
      <xdr:colOff>323850</xdr:colOff>
      <xdr:row>12</xdr:row>
      <xdr:rowOff>28575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14325" y="2066925"/>
          <a:ext cx="4124325" cy="19050"/>
        </a:xfrm>
        <a:prstGeom prst="line">
          <a:avLst/>
        </a:prstGeom>
        <a:ln w="57150"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11</xdr:row>
      <xdr:rowOff>85725</xdr:rowOff>
    </xdr:from>
    <xdr:to>
      <xdr:col>2</xdr:col>
      <xdr:colOff>47625</xdr:colOff>
      <xdr:row>12</xdr:row>
      <xdr:rowOff>142875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19200" y="2009775"/>
          <a:ext cx="200025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361950</xdr:colOff>
      <xdr:row>9</xdr:row>
      <xdr:rowOff>142875</xdr:rowOff>
    </xdr:from>
    <xdr:to>
      <xdr:col>4</xdr:col>
      <xdr:colOff>228600</xdr:colOff>
      <xdr:row>13</xdr:row>
      <xdr:rowOff>57150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19350" y="1724025"/>
          <a:ext cx="552450" cy="6000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457200</xdr:colOff>
      <xdr:row>8</xdr:row>
      <xdr:rowOff>57151</xdr:rowOff>
    </xdr:from>
    <xdr:to>
      <xdr:col>1</xdr:col>
      <xdr:colOff>371476</xdr:colOff>
      <xdr:row>11</xdr:row>
      <xdr:rowOff>85726</xdr:rowOff>
    </xdr:to>
    <xdr:cxnSp macro="">
      <xdr:nvCxnSpPr>
        <xdr:cNvPr id="7" name="コネクタ: カギ線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rot="10800000">
          <a:off x="457200" y="1428751"/>
          <a:ext cx="600076" cy="542925"/>
        </a:xfrm>
        <a:prstGeom prst="bentConnector3">
          <a:avLst>
            <a:gd name="adj1" fmla="val 2381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633413</xdr:colOff>
      <xdr:row>9</xdr:row>
      <xdr:rowOff>142875</xdr:rowOff>
    </xdr:from>
    <xdr:to>
      <xdr:col>3</xdr:col>
      <xdr:colOff>638175</xdr:colOff>
      <xdr:row>11</xdr:row>
      <xdr:rowOff>85725</xdr:rowOff>
    </xdr:to>
    <xdr:cxnSp macro="">
      <xdr:nvCxnSpPr>
        <xdr:cNvPr id="9" name="コネクタ: カギ線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stCxn id="4" idx="0"/>
          <a:endCxn id="5" idx="0"/>
        </xdr:cNvCxnSpPr>
      </xdr:nvCxnSpPr>
      <xdr:spPr>
        <a:xfrm rot="5400000" flipH="1" flipV="1">
          <a:off x="1864519" y="1178719"/>
          <a:ext cx="285750" cy="1376362"/>
        </a:xfrm>
        <a:prstGeom prst="bentConnector3">
          <a:avLst>
            <a:gd name="adj1" fmla="val 180000"/>
          </a:avLst>
        </a:prstGeom>
        <a:ln w="15875">
          <a:solidFill>
            <a:schemeClr val="accent4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8</xdr:row>
      <xdr:rowOff>133351</xdr:rowOff>
    </xdr:from>
    <xdr:to>
      <xdr:col>6</xdr:col>
      <xdr:colOff>171450</xdr:colOff>
      <xdr:row>11</xdr:row>
      <xdr:rowOff>38100</xdr:rowOff>
    </xdr:to>
    <xdr:cxnSp macro="">
      <xdr:nvCxnSpPr>
        <xdr:cNvPr id="21" name="コネクタ: カギ線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V="1">
          <a:off x="3095625" y="1504951"/>
          <a:ext cx="1190625" cy="419099"/>
        </a:xfrm>
        <a:prstGeom prst="bentConnector3">
          <a:avLst>
            <a:gd name="adj1" fmla="val 1200"/>
          </a:avLst>
        </a:prstGeom>
        <a:ln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</xdr:row>
          <xdr:rowOff>38100</xdr:rowOff>
        </xdr:from>
        <xdr:to>
          <xdr:col>15</xdr:col>
          <xdr:colOff>657225</xdr:colOff>
          <xdr:row>30</xdr:row>
          <xdr:rowOff>85725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5</xdr:col>
      <xdr:colOff>142875</xdr:colOff>
      <xdr:row>11</xdr:row>
      <xdr:rowOff>0</xdr:rowOff>
    </xdr:from>
    <xdr:to>
      <xdr:col>5</xdr:col>
      <xdr:colOff>302894</xdr:colOff>
      <xdr:row>13</xdr:row>
      <xdr:rowOff>19050</xdr:rowOff>
    </xdr:to>
    <xdr:sp macro="" textlink="">
      <xdr:nvSpPr>
        <xdr:cNvPr id="1038" name="矢印: 上 1037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>
        <a:xfrm>
          <a:off x="3571875" y="1885950"/>
          <a:ext cx="160019" cy="3619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533400</xdr:colOff>
      <xdr:row>11</xdr:row>
      <xdr:rowOff>28575</xdr:rowOff>
    </xdr:from>
    <xdr:to>
      <xdr:col>3</xdr:col>
      <xdr:colOff>7619</xdr:colOff>
      <xdr:row>13</xdr:row>
      <xdr:rowOff>47625</xdr:rowOff>
    </xdr:to>
    <xdr:sp macro="" textlink="">
      <xdr:nvSpPr>
        <xdr:cNvPr id="48" name="矢印: 上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905000" y="1914525"/>
          <a:ext cx="160019" cy="361950"/>
        </a:xfrm>
        <a:prstGeom prst="up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647700</xdr:colOff>
      <xdr:row>11</xdr:row>
      <xdr:rowOff>19050</xdr:rowOff>
    </xdr:from>
    <xdr:to>
      <xdr:col>1</xdr:col>
      <xdr:colOff>121919</xdr:colOff>
      <xdr:row>13</xdr:row>
      <xdr:rowOff>38100</xdr:rowOff>
    </xdr:to>
    <xdr:sp macro="" textlink="">
      <xdr:nvSpPr>
        <xdr:cNvPr id="49" name="矢印: 上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647700" y="1905000"/>
          <a:ext cx="160019" cy="361950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85725</xdr:colOff>
      <xdr:row>16</xdr:row>
      <xdr:rowOff>57150</xdr:rowOff>
    </xdr:from>
    <xdr:to>
      <xdr:col>1</xdr:col>
      <xdr:colOff>304800</xdr:colOff>
      <xdr:row>18</xdr:row>
      <xdr:rowOff>44958</xdr:rowOff>
    </xdr:to>
    <xdr:sp macro="" textlink="">
      <xdr:nvSpPr>
        <xdr:cNvPr id="1041" name="矢印: 上 1040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>
        <a:xfrm>
          <a:off x="771525" y="2800350"/>
          <a:ext cx="219075" cy="33070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514350</xdr:colOff>
      <xdr:row>26</xdr:row>
      <xdr:rowOff>123826</xdr:rowOff>
    </xdr:from>
    <xdr:to>
      <xdr:col>5</xdr:col>
      <xdr:colOff>657225</xdr:colOff>
      <xdr:row>26</xdr:row>
      <xdr:rowOff>133350</xdr:rowOff>
    </xdr:to>
    <xdr:cxnSp macro="">
      <xdr:nvCxnSpPr>
        <xdr:cNvPr id="1043" name="直線矢印コネクタ 104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CxnSpPr/>
      </xdr:nvCxnSpPr>
      <xdr:spPr>
        <a:xfrm flipV="1">
          <a:off x="514350" y="4657726"/>
          <a:ext cx="3571875" cy="9524"/>
        </a:xfrm>
        <a:prstGeom prst="straightConnector1">
          <a:avLst/>
        </a:prstGeom>
        <a:ln w="57150">
          <a:solidFill>
            <a:schemeClr val="tx1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24</xdr:row>
      <xdr:rowOff>66675</xdr:rowOff>
    </xdr:from>
    <xdr:to>
      <xdr:col>2</xdr:col>
      <xdr:colOff>371475</xdr:colOff>
      <xdr:row>28</xdr:row>
      <xdr:rowOff>19050</xdr:rowOff>
    </xdr:to>
    <xdr:sp macro="" textlink="">
      <xdr:nvSpPr>
        <xdr:cNvPr id="1045" name="楕円 104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>
        <a:xfrm>
          <a:off x="1123950" y="4257675"/>
          <a:ext cx="619125" cy="638175"/>
        </a:xfrm>
        <a:prstGeom prst="ellipse">
          <a:avLst/>
        </a:prstGeom>
        <a:noFill/>
        <a:ln w="1206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28576</xdr:colOff>
      <xdr:row>24</xdr:row>
      <xdr:rowOff>161924</xdr:rowOff>
    </xdr:from>
    <xdr:to>
      <xdr:col>4</xdr:col>
      <xdr:colOff>361949</xdr:colOff>
      <xdr:row>26</xdr:row>
      <xdr:rowOff>152399</xdr:rowOff>
    </xdr:to>
    <xdr:sp macro="" textlink="">
      <xdr:nvSpPr>
        <xdr:cNvPr id="57" name="楕円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2771776" y="4352924"/>
          <a:ext cx="333373" cy="333375"/>
        </a:xfrm>
        <a:prstGeom prst="ellipse">
          <a:avLst/>
        </a:prstGeom>
        <a:noFill/>
        <a:ln w="1174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457203</xdr:colOff>
      <xdr:row>23</xdr:row>
      <xdr:rowOff>57154</xdr:rowOff>
    </xdr:from>
    <xdr:to>
      <xdr:col>1</xdr:col>
      <xdr:colOff>257176</xdr:colOff>
      <xdr:row>25</xdr:row>
      <xdr:rowOff>133350</xdr:rowOff>
    </xdr:to>
    <xdr:cxnSp macro="">
      <xdr:nvCxnSpPr>
        <xdr:cNvPr id="61" name="コネクタ: カギ線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 rot="10800000">
          <a:off x="457203" y="4000504"/>
          <a:ext cx="485773" cy="419096"/>
        </a:xfrm>
        <a:prstGeom prst="bentConnector3">
          <a:avLst>
            <a:gd name="adj1" fmla="val -4902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133350</xdr:colOff>
      <xdr:row>23</xdr:row>
      <xdr:rowOff>66676</xdr:rowOff>
    </xdr:from>
    <xdr:to>
      <xdr:col>6</xdr:col>
      <xdr:colOff>638175</xdr:colOff>
      <xdr:row>25</xdr:row>
      <xdr:rowOff>142875</xdr:rowOff>
    </xdr:to>
    <xdr:cxnSp macro="">
      <xdr:nvCxnSpPr>
        <xdr:cNvPr id="62" name="コネクタ: カギ線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 flipV="1">
          <a:off x="3562350" y="4010026"/>
          <a:ext cx="1190625" cy="419099"/>
        </a:xfrm>
        <a:prstGeom prst="bentConnector3">
          <a:avLst>
            <a:gd name="adj1" fmla="val 1200"/>
          </a:avLst>
        </a:prstGeom>
        <a:ln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61913</xdr:colOff>
      <xdr:row>24</xdr:row>
      <xdr:rowOff>66674</xdr:rowOff>
    </xdr:from>
    <xdr:to>
      <xdr:col>4</xdr:col>
      <xdr:colOff>195263</xdr:colOff>
      <xdr:row>24</xdr:row>
      <xdr:rowOff>161923</xdr:rowOff>
    </xdr:to>
    <xdr:cxnSp macro="">
      <xdr:nvCxnSpPr>
        <xdr:cNvPr id="64" name="コネクタ: カギ線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>
          <a:stCxn id="1045" idx="0"/>
          <a:endCxn id="57" idx="0"/>
        </xdr:cNvCxnSpPr>
      </xdr:nvCxnSpPr>
      <xdr:spPr>
        <a:xfrm rot="16200000" flipH="1">
          <a:off x="2138363" y="3552824"/>
          <a:ext cx="95249" cy="1504950"/>
        </a:xfrm>
        <a:prstGeom prst="bentConnector3">
          <a:avLst>
            <a:gd name="adj1" fmla="val -240003"/>
          </a:avLst>
        </a:prstGeom>
        <a:ln w="158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workbookViewId="0"/>
  </sheetViews>
  <sheetFormatPr defaultRowHeight="13.5" x14ac:dyDescent="0.15"/>
  <sheetData>
    <row r="1" spans="1:8" x14ac:dyDescent="0.15">
      <c r="A1" t="s">
        <v>97</v>
      </c>
    </row>
    <row r="2" spans="1:8" x14ac:dyDescent="0.15">
      <c r="H2" t="s">
        <v>94</v>
      </c>
    </row>
    <row r="3" spans="1:8" ht="16.5" x14ac:dyDescent="0.15">
      <c r="A3" t="s">
        <v>147</v>
      </c>
    </row>
    <row r="6" spans="1:8" x14ac:dyDescent="0.15">
      <c r="A6" t="s">
        <v>119</v>
      </c>
    </row>
    <row r="8" spans="1:8" x14ac:dyDescent="0.15">
      <c r="A8" s="19" t="s">
        <v>121</v>
      </c>
      <c r="F8" s="22" t="s">
        <v>122</v>
      </c>
    </row>
    <row r="10" spans="1:8" x14ac:dyDescent="0.15">
      <c r="C10" s="20" t="s">
        <v>118</v>
      </c>
    </row>
    <row r="12" spans="1:8" x14ac:dyDescent="0.15">
      <c r="G12" t="s">
        <v>125</v>
      </c>
    </row>
    <row r="14" spans="1:8" ht="16.5" x14ac:dyDescent="0.15">
      <c r="B14" t="s">
        <v>148</v>
      </c>
      <c r="D14" t="s">
        <v>149</v>
      </c>
    </row>
    <row r="18" spans="1:6" x14ac:dyDescent="0.15">
      <c r="B18" t="s">
        <v>96</v>
      </c>
      <c r="C18" t="s">
        <v>95</v>
      </c>
    </row>
    <row r="21" spans="1:6" x14ac:dyDescent="0.15">
      <c r="A21" t="s">
        <v>120</v>
      </c>
    </row>
    <row r="23" spans="1:6" x14ac:dyDescent="0.15">
      <c r="A23" s="19" t="s">
        <v>121</v>
      </c>
      <c r="C23" s="20" t="s">
        <v>118</v>
      </c>
      <c r="D23" s="21"/>
      <c r="F23" s="22" t="s">
        <v>122</v>
      </c>
    </row>
    <row r="26" spans="1:6" x14ac:dyDescent="0.15">
      <c r="B26" t="s">
        <v>123</v>
      </c>
      <c r="E26" t="s">
        <v>124</v>
      </c>
    </row>
  </sheetData>
  <phoneticPr fontId="1"/>
  <pageMargins left="0.7" right="0.7" top="0.75" bottom="0.75" header="0.3" footer="0.3"/>
  <pageSetup paperSize="8" orientation="landscape" r:id="rId1"/>
  <drawing r:id="rId2"/>
  <legacyDrawing r:id="rId3"/>
  <oleObjects>
    <mc:AlternateContent xmlns:mc="http://schemas.openxmlformats.org/markup-compatibility/2006">
      <mc:Choice Requires="x14">
        <oleObject shapeId="1030" r:id="rId4">
          <objectPr defaultSize="0" autoPict="0" r:id="rId5">
            <anchor moveWithCells="1">
              <from>
                <xdr:col>7</xdr:col>
                <xdr:colOff>38100</xdr:colOff>
                <xdr:row>3</xdr:row>
                <xdr:rowOff>38100</xdr:rowOff>
              </from>
              <to>
                <xdr:col>15</xdr:col>
                <xdr:colOff>657225</xdr:colOff>
                <xdr:row>30</xdr:row>
                <xdr:rowOff>85725</xdr:rowOff>
              </to>
            </anchor>
          </objectPr>
        </oleObject>
      </mc:Choice>
      <mc:Fallback>
        <oleObject shapeId="103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2"/>
  <sheetViews>
    <sheetView tabSelected="1" workbookViewId="0"/>
  </sheetViews>
  <sheetFormatPr defaultRowHeight="13.5" x14ac:dyDescent="0.15"/>
  <sheetData>
    <row r="1" spans="1:20" x14ac:dyDescent="0.15">
      <c r="A1" t="s">
        <v>31</v>
      </c>
    </row>
    <row r="3" spans="1:20" x14ac:dyDescent="0.15">
      <c r="A3" t="s">
        <v>25</v>
      </c>
    </row>
    <row r="4" spans="1:20" x14ac:dyDescent="0.15">
      <c r="A4" s="1"/>
      <c r="B4" s="1"/>
      <c r="C4" s="1"/>
      <c r="D4" s="8"/>
      <c r="E4" s="8" t="s">
        <v>13</v>
      </c>
      <c r="F4" s="1"/>
      <c r="G4" s="1"/>
      <c r="H4" s="1"/>
      <c r="I4" s="1"/>
      <c r="J4" s="1"/>
      <c r="L4" s="2"/>
      <c r="M4" s="2"/>
      <c r="N4" s="9"/>
      <c r="O4" s="9" t="s">
        <v>32</v>
      </c>
      <c r="P4" s="2"/>
      <c r="Q4" s="2"/>
      <c r="R4" s="2"/>
      <c r="S4" s="2"/>
      <c r="T4" s="2"/>
    </row>
    <row r="5" spans="1:20" ht="15.75" x14ac:dyDescent="0.15">
      <c r="A5" s="1"/>
      <c r="B5" s="1"/>
      <c r="C5" s="1"/>
      <c r="D5" s="8" t="s">
        <v>15</v>
      </c>
      <c r="E5" s="8" t="s">
        <v>14</v>
      </c>
      <c r="F5" s="1" t="s">
        <v>6</v>
      </c>
      <c r="G5" s="1" t="s">
        <v>126</v>
      </c>
      <c r="H5" s="1"/>
      <c r="I5" s="1"/>
      <c r="J5" s="1"/>
      <c r="L5" s="2"/>
      <c r="M5" s="2"/>
      <c r="N5" s="9" t="s">
        <v>15</v>
      </c>
      <c r="O5" s="9" t="s">
        <v>14</v>
      </c>
      <c r="P5" s="2" t="s">
        <v>6</v>
      </c>
      <c r="Q5" s="2" t="s">
        <v>126</v>
      </c>
      <c r="R5" s="2"/>
      <c r="S5" s="2"/>
      <c r="T5" s="2"/>
    </row>
    <row r="6" spans="1:20" x14ac:dyDescent="0.15">
      <c r="A6" s="1"/>
      <c r="B6" s="1"/>
      <c r="C6" s="1"/>
      <c r="D6" s="8" t="s">
        <v>0</v>
      </c>
      <c r="E6" s="8">
        <v>23</v>
      </c>
      <c r="F6" s="1">
        <f>LOG10(E6)</f>
        <v>1.3617278360175928</v>
      </c>
      <c r="G6" s="1">
        <f>F6*F6</f>
        <v>1.8543026993851561</v>
      </c>
      <c r="H6" s="1"/>
      <c r="I6" s="1"/>
      <c r="J6" s="1"/>
      <c r="L6" s="2"/>
      <c r="M6" s="2"/>
      <c r="N6" s="9" t="s">
        <v>0</v>
      </c>
      <c r="O6" s="9">
        <v>16</v>
      </c>
      <c r="P6" s="2">
        <f>LOG10(O6)</f>
        <v>1.2041199826559248</v>
      </c>
      <c r="Q6" s="2">
        <f>P6*P6</f>
        <v>1.4499049326313047</v>
      </c>
      <c r="R6" s="2"/>
      <c r="S6" s="2"/>
      <c r="T6" s="2"/>
    </row>
    <row r="7" spans="1:20" x14ac:dyDescent="0.15">
      <c r="A7" s="1"/>
      <c r="B7" s="1"/>
      <c r="C7" s="1"/>
      <c r="D7" s="8" t="s">
        <v>1</v>
      </c>
      <c r="E7" s="8">
        <v>30</v>
      </c>
      <c r="F7" s="1">
        <f t="shared" ref="F7:F11" si="0">LOG10(E7)</f>
        <v>1.4771212547196624</v>
      </c>
      <c r="G7" s="1">
        <f t="shared" ref="G7:G11" si="1">F7*F7</f>
        <v>2.1818872011445896</v>
      </c>
      <c r="H7" s="1"/>
      <c r="I7" s="1"/>
      <c r="J7" s="1"/>
      <c r="L7" s="2"/>
      <c r="M7" s="2"/>
      <c r="N7" s="9" t="s">
        <v>1</v>
      </c>
      <c r="O7" s="9">
        <v>21</v>
      </c>
      <c r="P7" s="2">
        <f t="shared" ref="P7:P11" si="2">LOG10(O7)</f>
        <v>1.3222192947339193</v>
      </c>
      <c r="Q7" s="2">
        <f t="shared" ref="Q7:Q11" si="3">P7*P7</f>
        <v>1.748263863366663</v>
      </c>
      <c r="R7" s="2"/>
      <c r="S7" s="2"/>
      <c r="T7" s="2"/>
    </row>
    <row r="8" spans="1:20" x14ac:dyDescent="0.15">
      <c r="A8" s="1"/>
      <c r="B8" s="1"/>
      <c r="C8" s="1"/>
      <c r="D8" s="8" t="s">
        <v>2</v>
      </c>
      <c r="E8" s="8">
        <v>34</v>
      </c>
      <c r="F8" s="1">
        <f t="shared" si="0"/>
        <v>1.5314789170422551</v>
      </c>
      <c r="G8" s="1">
        <f t="shared" si="1"/>
        <v>2.3454276733449184</v>
      </c>
      <c r="H8" s="1"/>
      <c r="I8" s="1"/>
      <c r="J8" s="1"/>
      <c r="L8" s="2"/>
      <c r="M8" s="2"/>
      <c r="N8" s="9" t="s">
        <v>2</v>
      </c>
      <c r="O8" s="9">
        <v>24</v>
      </c>
      <c r="P8" s="2">
        <f t="shared" si="2"/>
        <v>1.3802112417116059</v>
      </c>
      <c r="Q8" s="2">
        <f t="shared" si="3"/>
        <v>1.904983071747093</v>
      </c>
      <c r="R8" s="2"/>
      <c r="S8" s="2"/>
      <c r="T8" s="2"/>
    </row>
    <row r="9" spans="1:20" x14ac:dyDescent="0.15">
      <c r="A9" s="1"/>
      <c r="B9" s="1"/>
      <c r="C9" s="1"/>
      <c r="D9" s="8" t="s">
        <v>3</v>
      </c>
      <c r="E9" s="8">
        <v>14</v>
      </c>
      <c r="F9" s="1">
        <f t="shared" si="0"/>
        <v>1.146128035678238</v>
      </c>
      <c r="G9" s="1">
        <f t="shared" si="1"/>
        <v>1.3136094741676563</v>
      </c>
      <c r="H9" s="1"/>
      <c r="I9" s="1"/>
      <c r="J9" s="1"/>
      <c r="L9" s="2"/>
      <c r="M9" s="2"/>
      <c r="N9" s="9" t="s">
        <v>3</v>
      </c>
      <c r="O9" s="9">
        <v>9</v>
      </c>
      <c r="P9" s="2">
        <f t="shared" si="2"/>
        <v>0.95424250943932487</v>
      </c>
      <c r="Q9" s="2">
        <f t="shared" si="3"/>
        <v>0.91057876682105998</v>
      </c>
      <c r="R9" s="2"/>
      <c r="S9" s="2"/>
      <c r="T9" s="2"/>
    </row>
    <row r="10" spans="1:20" x14ac:dyDescent="0.15">
      <c r="A10" s="1"/>
      <c r="B10" s="1"/>
      <c r="C10" s="1"/>
      <c r="D10" s="8" t="s">
        <v>4</v>
      </c>
      <c r="E10" s="8">
        <v>11</v>
      </c>
      <c r="F10" s="1">
        <f t="shared" si="0"/>
        <v>1.0413926851582251</v>
      </c>
      <c r="G10" s="1">
        <f t="shared" si="1"/>
        <v>1.0844987247010582</v>
      </c>
      <c r="H10" s="1"/>
      <c r="I10" s="1"/>
      <c r="J10" s="1"/>
      <c r="L10" s="2"/>
      <c r="M10" s="2"/>
      <c r="N10" s="9" t="s">
        <v>4</v>
      </c>
      <c r="O10" s="9">
        <v>7</v>
      </c>
      <c r="P10" s="2">
        <f t="shared" si="2"/>
        <v>0.84509804001425681</v>
      </c>
      <c r="Q10" s="2">
        <f t="shared" si="3"/>
        <v>0.71419069723593842</v>
      </c>
      <c r="R10" s="2"/>
      <c r="S10" s="2"/>
      <c r="T10" s="2"/>
    </row>
    <row r="11" spans="1:20" x14ac:dyDescent="0.15">
      <c r="A11" s="1"/>
      <c r="B11" s="1"/>
      <c r="C11" s="1"/>
      <c r="D11" s="8" t="s">
        <v>5</v>
      </c>
      <c r="E11" s="8">
        <v>18</v>
      </c>
      <c r="F11" s="1">
        <f t="shared" si="0"/>
        <v>1.255272505103306</v>
      </c>
      <c r="G11" s="1">
        <f t="shared" si="1"/>
        <v>1.5757090620683294</v>
      </c>
      <c r="H11" s="1"/>
      <c r="I11" s="1"/>
      <c r="J11" s="1"/>
      <c r="L11" s="2"/>
      <c r="M11" s="2"/>
      <c r="N11" s="9" t="s">
        <v>5</v>
      </c>
      <c r="O11" s="9">
        <v>12</v>
      </c>
      <c r="P11" s="2">
        <f t="shared" si="2"/>
        <v>1.0791812460476249</v>
      </c>
      <c r="Q11" s="2">
        <f t="shared" si="3"/>
        <v>1.1646321618209043</v>
      </c>
      <c r="R11" s="2"/>
      <c r="S11" s="2"/>
      <c r="T11" s="2"/>
    </row>
    <row r="12" spans="1:20" x14ac:dyDescent="0.15">
      <c r="A12" s="1"/>
      <c r="B12" s="1"/>
      <c r="C12" s="1"/>
      <c r="D12" s="1" t="s">
        <v>8</v>
      </c>
      <c r="E12" s="1"/>
      <c r="F12" s="1">
        <f>SUM(F6:F11)</f>
        <v>7.8131212337192792</v>
      </c>
      <c r="G12" s="1">
        <f>SUM(G6:G11)</f>
        <v>10.355434834811707</v>
      </c>
      <c r="H12" s="1"/>
      <c r="I12" s="1"/>
      <c r="J12" s="1"/>
      <c r="L12" s="2"/>
      <c r="M12" s="2"/>
      <c r="N12" s="2" t="s">
        <v>8</v>
      </c>
      <c r="O12" s="2"/>
      <c r="P12" s="2">
        <f>SUM(P6:P11)</f>
        <v>6.7850723146026573</v>
      </c>
      <c r="Q12" s="2">
        <f>SUM(Q6:Q11)</f>
        <v>7.8925534936229642</v>
      </c>
      <c r="R12" s="2"/>
      <c r="S12" s="2"/>
      <c r="T12" s="2"/>
    </row>
    <row r="13" spans="1:20" ht="16.5" x14ac:dyDescent="0.15">
      <c r="A13" s="1" t="s">
        <v>127</v>
      </c>
      <c r="B13" s="1" t="s">
        <v>134</v>
      </c>
      <c r="C13" s="1" t="s">
        <v>98</v>
      </c>
      <c r="D13" s="1"/>
      <c r="E13" s="1"/>
      <c r="F13" s="1">
        <f>F12/6</f>
        <v>1.3021868722865466</v>
      </c>
      <c r="G13" s="1"/>
      <c r="H13" s="1"/>
      <c r="I13" s="1"/>
      <c r="J13" s="1"/>
      <c r="L13" s="2" t="s">
        <v>135</v>
      </c>
      <c r="M13" s="2"/>
      <c r="N13" s="2"/>
      <c r="O13" s="2"/>
      <c r="P13" s="2">
        <f>P12/6</f>
        <v>1.1308453857671095</v>
      </c>
      <c r="Q13" s="2"/>
      <c r="R13" s="2"/>
      <c r="S13" s="2"/>
      <c r="T13" s="2"/>
    </row>
    <row r="14" spans="1:20" ht="16.5" x14ac:dyDescent="0.15">
      <c r="A14" s="1" t="s">
        <v>128</v>
      </c>
      <c r="B14" s="1" t="s">
        <v>133</v>
      </c>
      <c r="C14" s="1"/>
      <c r="D14" s="1"/>
      <c r="E14" s="1"/>
      <c r="F14" s="1">
        <f>POWER(10,F13)</f>
        <v>20.053347159029933</v>
      </c>
      <c r="G14" s="1"/>
      <c r="H14" s="1"/>
      <c r="I14" s="1"/>
      <c r="J14" s="1"/>
      <c r="L14" s="2" t="s">
        <v>136</v>
      </c>
      <c r="M14" s="2"/>
      <c r="N14" s="2"/>
      <c r="O14" s="2"/>
      <c r="P14" s="2">
        <f>POWER(10,P13)</f>
        <v>13.515912942324169</v>
      </c>
      <c r="Q14" s="2"/>
      <c r="R14" s="2"/>
      <c r="S14" s="2"/>
      <c r="T14" s="2"/>
    </row>
    <row r="15" spans="1:20" ht="15.75" x14ac:dyDescent="0.15">
      <c r="A15" s="1" t="s">
        <v>129</v>
      </c>
      <c r="B15" s="1"/>
      <c r="C15" s="1" t="s">
        <v>9</v>
      </c>
      <c r="D15" s="1"/>
      <c r="E15" s="1"/>
      <c r="F15" s="1"/>
      <c r="G15" s="1">
        <f>SUM(G6:G11)</f>
        <v>10.355434834811707</v>
      </c>
      <c r="H15" s="1"/>
      <c r="I15" s="1"/>
      <c r="J15" s="1"/>
      <c r="L15" s="2" t="s">
        <v>137</v>
      </c>
      <c r="M15" s="2"/>
      <c r="N15" s="2"/>
      <c r="O15" s="2"/>
      <c r="P15" s="2"/>
      <c r="Q15" s="2">
        <f>SUM(Q6:Q11)</f>
        <v>7.8925534936229642</v>
      </c>
      <c r="R15" s="2"/>
      <c r="S15" s="2"/>
      <c r="T15" s="2"/>
    </row>
    <row r="16" spans="1:20" ht="16.5" x14ac:dyDescent="0.15">
      <c r="A16" s="1" t="s">
        <v>130</v>
      </c>
      <c r="B16" s="1"/>
      <c r="C16" s="1" t="s">
        <v>10</v>
      </c>
      <c r="D16" s="1"/>
      <c r="E16" s="1"/>
      <c r="F16" s="1"/>
      <c r="G16" s="1"/>
      <c r="H16" s="1">
        <f>6*(F13)*(F13)</f>
        <v>10.174143902132512</v>
      </c>
      <c r="I16" s="1"/>
      <c r="J16" s="1"/>
      <c r="L16" s="2" t="s">
        <v>138</v>
      </c>
      <c r="M16" s="2"/>
      <c r="N16" s="2"/>
      <c r="O16" s="2"/>
      <c r="P16" s="2"/>
      <c r="Q16" s="2"/>
      <c r="R16" s="2">
        <f>6*(P13)*(P13)</f>
        <v>7.6728677190645751</v>
      </c>
      <c r="S16" s="2"/>
      <c r="T16" s="2"/>
    </row>
    <row r="17" spans="1:20" ht="16.5" x14ac:dyDescent="0.15">
      <c r="A17" s="1" t="s">
        <v>131</v>
      </c>
      <c r="B17" s="1" t="s">
        <v>11</v>
      </c>
      <c r="C17" s="1"/>
      <c r="D17" s="1"/>
      <c r="E17" s="1"/>
      <c r="F17" s="1"/>
      <c r="G17" s="1"/>
      <c r="H17" s="1"/>
      <c r="I17" s="1">
        <f>POWER((G15-H16)/5, 0.5)</f>
        <v>0.19041582532930132</v>
      </c>
      <c r="J17" s="1"/>
      <c r="L17" s="2" t="s">
        <v>139</v>
      </c>
      <c r="M17" s="2"/>
      <c r="N17" s="2"/>
      <c r="O17" s="2"/>
      <c r="P17" s="2"/>
      <c r="Q17" s="2"/>
      <c r="R17" s="2"/>
      <c r="S17" s="2">
        <f>POWER((Q15-R16)/5, 0.5)</f>
        <v>0.20961191500408038</v>
      </c>
      <c r="T17" s="2"/>
    </row>
    <row r="18" spans="1:20" ht="16.5" x14ac:dyDescent="0.15">
      <c r="A18" s="1" t="s">
        <v>132</v>
      </c>
      <c r="B18" s="1"/>
      <c r="C18" s="1"/>
      <c r="D18" s="1"/>
      <c r="E18" s="1"/>
      <c r="F18" s="1"/>
      <c r="G18" s="1"/>
      <c r="H18" s="1"/>
      <c r="I18" s="1"/>
      <c r="J18" s="1">
        <f>POWER(10,I17)</f>
        <v>1.5503002794931133</v>
      </c>
      <c r="L18" s="2" t="s">
        <v>140</v>
      </c>
      <c r="M18" s="2"/>
      <c r="N18" s="2"/>
      <c r="O18" s="2"/>
      <c r="P18" s="2"/>
      <c r="Q18" s="2"/>
      <c r="R18" s="2"/>
      <c r="S18" s="2"/>
      <c r="T18" s="2">
        <f>POWER(10,S17)</f>
        <v>1.6203614972514364</v>
      </c>
    </row>
    <row r="20" spans="1:20" x14ac:dyDescent="0.15">
      <c r="A20" s="3" t="s">
        <v>16</v>
      </c>
      <c r="B20" s="3" t="s">
        <v>17</v>
      </c>
      <c r="C20" s="3" t="s">
        <v>99</v>
      </c>
      <c r="D20" s="3"/>
      <c r="E20" s="3"/>
      <c r="F20" s="3"/>
      <c r="G20" s="3"/>
      <c r="H20" s="3"/>
      <c r="I20" s="3"/>
      <c r="J20" s="3"/>
      <c r="K20" s="3">
        <f>(F13+P13)/2</f>
        <v>1.216516129026828</v>
      </c>
    </row>
    <row r="21" spans="1:20" x14ac:dyDescent="0.15">
      <c r="A21" s="3" t="s">
        <v>18</v>
      </c>
      <c r="B21" s="3" t="s">
        <v>100</v>
      </c>
      <c r="C21" s="3"/>
      <c r="D21" s="3"/>
      <c r="E21" s="3"/>
      <c r="F21" s="3"/>
      <c r="G21" s="3"/>
      <c r="H21" s="3"/>
      <c r="I21" s="3"/>
      <c r="J21" s="3"/>
      <c r="K21" s="3">
        <f>POWER(10,K20)</f>
        <v>16.463271072410013</v>
      </c>
    </row>
    <row r="22" spans="1:20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20" ht="16.5" x14ac:dyDescent="0.15">
      <c r="A23" s="3" t="s">
        <v>141</v>
      </c>
      <c r="B23" s="3"/>
      <c r="C23" s="3" t="s">
        <v>19</v>
      </c>
      <c r="D23" s="3"/>
      <c r="E23" s="3"/>
      <c r="F23" s="3"/>
      <c r="G23" s="3"/>
      <c r="H23" s="3"/>
      <c r="I23" s="3"/>
      <c r="J23" s="3"/>
      <c r="K23" s="3">
        <f>(I17*I17+S17*S17)/2</f>
        <v>4.0097670723758402E-2</v>
      </c>
    </row>
    <row r="24" spans="1:20" ht="16.5" x14ac:dyDescent="0.15">
      <c r="A24" s="3" t="s">
        <v>142</v>
      </c>
      <c r="B24" s="3"/>
      <c r="C24" s="3" t="s">
        <v>20</v>
      </c>
      <c r="D24" s="3"/>
      <c r="E24" s="3"/>
      <c r="F24" s="3"/>
      <c r="G24" s="3"/>
      <c r="H24" s="3"/>
      <c r="I24" s="3"/>
      <c r="J24" s="3"/>
      <c r="K24" s="3">
        <f>(F13-P13)*(F13-P13)/2</f>
        <v>1.4678952501345231E-2</v>
      </c>
    </row>
    <row r="25" spans="1:20" x14ac:dyDescent="0.15">
      <c r="A25" s="3" t="s">
        <v>22</v>
      </c>
      <c r="B25" s="3" t="s">
        <v>21</v>
      </c>
      <c r="C25" s="3"/>
      <c r="D25" s="3"/>
      <c r="E25" s="3"/>
      <c r="F25" s="3"/>
      <c r="G25" s="3"/>
      <c r="H25" s="3"/>
      <c r="I25" s="3"/>
      <c r="J25" s="3"/>
      <c r="K25" s="3">
        <f>POWER(K23+K24, 0.5)</f>
        <v>0.23404406257178079</v>
      </c>
    </row>
    <row r="26" spans="1:20" x14ac:dyDescent="0.15">
      <c r="A26" s="3" t="s">
        <v>12</v>
      </c>
      <c r="B26" s="3"/>
      <c r="C26" s="3"/>
      <c r="D26" s="3"/>
      <c r="E26" s="3"/>
      <c r="F26" s="3"/>
      <c r="G26" s="3"/>
      <c r="H26" s="3"/>
      <c r="I26" s="3"/>
      <c r="J26" s="3"/>
      <c r="K26" s="3">
        <f>POWER(10,K25)</f>
        <v>1.7141312107038023</v>
      </c>
    </row>
    <row r="28" spans="1:20" ht="16.5" x14ac:dyDescent="0.15">
      <c r="A28" s="4" t="s">
        <v>143</v>
      </c>
      <c r="B28" s="4" t="s">
        <v>23</v>
      </c>
      <c r="C28" s="4"/>
      <c r="D28" s="4"/>
      <c r="E28" s="4"/>
      <c r="F28" s="4"/>
      <c r="G28" s="4"/>
      <c r="H28" s="4"/>
      <c r="I28" s="4"/>
      <c r="J28" s="4"/>
      <c r="K28" s="4">
        <f>K20+1.645*K25</f>
        <v>1.6015186119574074</v>
      </c>
    </row>
    <row r="29" spans="1:20" ht="16.5" x14ac:dyDescent="0.15">
      <c r="A29" s="4" t="s">
        <v>145</v>
      </c>
      <c r="B29" s="4"/>
      <c r="C29" s="4"/>
      <c r="D29" s="4"/>
      <c r="E29" s="4"/>
      <c r="F29" s="4"/>
      <c r="G29" s="4"/>
      <c r="H29" s="4"/>
      <c r="I29" s="4"/>
      <c r="J29" s="4"/>
      <c r="K29" s="4">
        <f>POWER(10,K28)</f>
        <v>39.950168183196681</v>
      </c>
    </row>
    <row r="30" spans="1:20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20" ht="16.5" x14ac:dyDescent="0.15">
      <c r="A31" s="4" t="s">
        <v>144</v>
      </c>
      <c r="B31" s="4" t="s">
        <v>24</v>
      </c>
      <c r="C31" s="4"/>
      <c r="D31" s="4"/>
      <c r="E31" s="4"/>
      <c r="F31" s="4"/>
      <c r="G31" s="4"/>
      <c r="H31" s="4"/>
      <c r="I31" s="4"/>
      <c r="J31" s="4"/>
      <c r="K31" s="4">
        <f>K20+1.151*K25*K25</f>
        <v>1.2795640223589224</v>
      </c>
    </row>
    <row r="32" spans="1:20" ht="16.5" x14ac:dyDescent="0.15">
      <c r="A32" s="4" t="s">
        <v>146</v>
      </c>
      <c r="B32" s="4"/>
      <c r="C32" s="4"/>
      <c r="D32" s="4"/>
      <c r="E32" s="4"/>
      <c r="F32" s="4"/>
      <c r="G32" s="4"/>
      <c r="H32" s="4"/>
      <c r="I32" s="4"/>
      <c r="J32" s="4"/>
      <c r="K32" s="4">
        <f>POWER(10,K31)</f>
        <v>19.035488322172093</v>
      </c>
    </row>
    <row r="34" spans="1:19" s="6" customFormat="1" x14ac:dyDescent="0.15">
      <c r="A34" s="5" t="s">
        <v>28</v>
      </c>
    </row>
    <row r="35" spans="1:19" s="6" customFormat="1" x14ac:dyDescent="0.15"/>
    <row r="36" spans="1:19" s="6" customFormat="1" ht="16.5" x14ac:dyDescent="0.15">
      <c r="A36" s="7" t="s">
        <v>150</v>
      </c>
      <c r="B36" s="7"/>
      <c r="C36" s="7" t="s">
        <v>26</v>
      </c>
      <c r="D36" s="7"/>
      <c r="E36" s="7"/>
      <c r="F36" s="7"/>
      <c r="G36" s="7"/>
      <c r="H36" s="7">
        <f>I17*I17+0.084</f>
        <v>0.120258186535839</v>
      </c>
      <c r="L36" s="7" t="s">
        <v>155</v>
      </c>
      <c r="M36" s="7"/>
      <c r="N36" s="7" t="s">
        <v>26</v>
      </c>
      <c r="O36" s="7"/>
      <c r="P36" s="7"/>
      <c r="Q36" s="7"/>
      <c r="R36" s="7"/>
      <c r="S36" s="7">
        <f>S17*S17+0.084</f>
        <v>0.12793715491167784</v>
      </c>
    </row>
    <row r="37" spans="1:19" s="6" customFormat="1" x14ac:dyDescent="0.15">
      <c r="A37" s="7" t="s">
        <v>22</v>
      </c>
      <c r="B37" s="7"/>
      <c r="C37" s="7" t="s">
        <v>27</v>
      </c>
      <c r="D37" s="7"/>
      <c r="E37" s="7"/>
      <c r="F37" s="7"/>
      <c r="G37" s="7"/>
      <c r="H37" s="7">
        <f>POWER(H36,0.5)</f>
        <v>0.3467826214443841</v>
      </c>
      <c r="L37" s="7" t="s">
        <v>22</v>
      </c>
      <c r="M37" s="7"/>
      <c r="N37" s="7" t="s">
        <v>27</v>
      </c>
      <c r="O37" s="7"/>
      <c r="P37" s="7"/>
      <c r="Q37" s="7"/>
      <c r="R37" s="7"/>
      <c r="S37" s="7">
        <f>POWER(S36,0.5)</f>
        <v>0.35768303693588521</v>
      </c>
    </row>
    <row r="38" spans="1:19" s="6" customFormat="1" ht="15.75" x14ac:dyDescent="0.15">
      <c r="A38" s="7" t="s">
        <v>50</v>
      </c>
      <c r="B38" s="7" t="s">
        <v>152</v>
      </c>
      <c r="C38" s="7"/>
      <c r="D38" s="7"/>
      <c r="E38" s="7"/>
      <c r="F38" s="7"/>
      <c r="G38" s="7"/>
      <c r="H38" s="7">
        <f>POWER(10, H37)</f>
        <v>2.2221973299826709</v>
      </c>
      <c r="L38" s="7" t="s">
        <v>12</v>
      </c>
      <c r="M38" s="7" t="s">
        <v>152</v>
      </c>
      <c r="N38" s="7"/>
      <c r="O38" s="7"/>
      <c r="P38" s="7"/>
      <c r="Q38" s="7"/>
      <c r="R38" s="7"/>
      <c r="S38" s="7">
        <f>POWER(10, S37)</f>
        <v>2.2786784070259998</v>
      </c>
    </row>
    <row r="39" spans="1:19" s="6" customFormat="1" x14ac:dyDescent="0.15">
      <c r="A39" s="7"/>
      <c r="B39" s="7"/>
      <c r="C39" s="7"/>
      <c r="D39" s="7"/>
      <c r="E39" s="7"/>
      <c r="F39" s="7"/>
      <c r="G39" s="7"/>
      <c r="H39" s="7"/>
      <c r="L39" s="7"/>
      <c r="M39" s="7"/>
      <c r="N39" s="7"/>
      <c r="O39" s="7"/>
      <c r="P39" s="7"/>
      <c r="Q39" s="7"/>
      <c r="R39" s="7"/>
      <c r="S39" s="7"/>
    </row>
    <row r="40" spans="1:19" s="6" customFormat="1" ht="16.5" x14ac:dyDescent="0.15">
      <c r="A40" s="7" t="s">
        <v>143</v>
      </c>
      <c r="B40" s="7" t="s">
        <v>153</v>
      </c>
      <c r="C40" s="7"/>
      <c r="D40" s="7"/>
      <c r="E40" s="7"/>
      <c r="F40" s="7"/>
      <c r="G40" s="7"/>
      <c r="H40" s="7">
        <f>F13+1.645*H37</f>
        <v>1.8726442845625586</v>
      </c>
      <c r="L40" s="7" t="s">
        <v>143</v>
      </c>
      <c r="M40" s="7" t="s">
        <v>156</v>
      </c>
      <c r="N40" s="7"/>
      <c r="O40" s="7"/>
      <c r="P40" s="7"/>
      <c r="Q40" s="7"/>
      <c r="R40" s="7"/>
      <c r="S40" s="7">
        <f>P13+1.645*S37</f>
        <v>1.7192339815266406</v>
      </c>
    </row>
    <row r="41" spans="1:19" s="6" customFormat="1" ht="16.5" x14ac:dyDescent="0.15">
      <c r="A41" s="7" t="s">
        <v>145</v>
      </c>
      <c r="B41" s="7"/>
      <c r="C41" s="7"/>
      <c r="D41" s="7"/>
      <c r="E41" s="7"/>
      <c r="F41" s="7"/>
      <c r="G41" s="7"/>
      <c r="H41" s="7">
        <f>POWER(10,H40)</f>
        <v>74.583761862607417</v>
      </c>
      <c r="L41" s="7" t="s">
        <v>145</v>
      </c>
      <c r="M41" s="7"/>
      <c r="N41" s="7"/>
      <c r="O41" s="7"/>
      <c r="P41" s="7"/>
      <c r="Q41" s="7"/>
      <c r="R41" s="7"/>
      <c r="S41" s="7">
        <f>POWER(10,S40)</f>
        <v>52.388260880572474</v>
      </c>
    </row>
    <row r="42" spans="1:19" s="6" customFormat="1" x14ac:dyDescent="0.15">
      <c r="A42" s="7"/>
      <c r="B42" s="7"/>
      <c r="C42" s="7"/>
      <c r="D42" s="7"/>
      <c r="E42" s="7"/>
      <c r="F42" s="7"/>
      <c r="G42" s="7"/>
      <c r="H42" s="7"/>
      <c r="L42" s="7"/>
      <c r="M42" s="7"/>
      <c r="N42" s="7"/>
      <c r="O42" s="7"/>
      <c r="P42" s="7"/>
      <c r="Q42" s="7"/>
      <c r="R42" s="7"/>
      <c r="S42" s="7"/>
    </row>
    <row r="43" spans="1:19" s="6" customFormat="1" ht="16.5" x14ac:dyDescent="0.15">
      <c r="A43" s="7" t="s">
        <v>144</v>
      </c>
      <c r="B43" s="7" t="s">
        <v>154</v>
      </c>
      <c r="C43" s="7"/>
      <c r="D43" s="7"/>
      <c r="E43" s="7"/>
      <c r="F43" s="7"/>
      <c r="G43" s="7"/>
      <c r="H43" s="7">
        <f>F13+1.151*H36</f>
        <v>1.4406040449892974</v>
      </c>
      <c r="L43" s="7" t="s">
        <v>144</v>
      </c>
      <c r="M43" s="7" t="s">
        <v>157</v>
      </c>
      <c r="N43" s="7"/>
      <c r="O43" s="7"/>
      <c r="P43" s="7"/>
      <c r="Q43" s="7"/>
      <c r="R43" s="7"/>
      <c r="S43" s="7">
        <f>P13+1.151*S36</f>
        <v>1.2781010510704507</v>
      </c>
    </row>
    <row r="44" spans="1:19" s="6" customFormat="1" ht="16.5" x14ac:dyDescent="0.15">
      <c r="A44" s="7" t="s">
        <v>151</v>
      </c>
      <c r="B44" s="7"/>
      <c r="C44" s="7"/>
      <c r="D44" s="7"/>
      <c r="E44" s="7"/>
      <c r="F44" s="7"/>
      <c r="G44" s="7"/>
      <c r="H44" s="7">
        <f>POWER(10,H43)</f>
        <v>27.580621288808857</v>
      </c>
      <c r="L44" s="7" t="s">
        <v>151</v>
      </c>
      <c r="M44" s="7"/>
      <c r="N44" s="7"/>
      <c r="O44" s="7"/>
      <c r="P44" s="7"/>
      <c r="Q44" s="7"/>
      <c r="R44" s="7"/>
      <c r="S44" s="7">
        <f>POWER(10,S43)</f>
        <v>18.97147295604487</v>
      </c>
    </row>
    <row r="46" spans="1:19" x14ac:dyDescent="0.15">
      <c r="A46" s="5" t="s">
        <v>33</v>
      </c>
      <c r="B46" s="10" t="s">
        <v>34</v>
      </c>
      <c r="C46" s="10" t="s">
        <v>32</v>
      </c>
      <c r="E46" t="s">
        <v>55</v>
      </c>
    </row>
    <row r="47" spans="1:19" x14ac:dyDescent="0.15">
      <c r="B47" s="10">
        <v>42</v>
      </c>
      <c r="C47" s="10">
        <v>33</v>
      </c>
      <c r="E47" t="s">
        <v>56</v>
      </c>
    </row>
    <row r="50" spans="1:5" x14ac:dyDescent="0.15">
      <c r="A50" t="s">
        <v>35</v>
      </c>
      <c r="B50" s="10"/>
      <c r="C50" s="10" t="s">
        <v>38</v>
      </c>
      <c r="D50" s="10" t="s">
        <v>33</v>
      </c>
      <c r="E50" s="10" t="s">
        <v>39</v>
      </c>
    </row>
    <row r="51" spans="1:5" x14ac:dyDescent="0.15">
      <c r="B51" s="10" t="s">
        <v>36</v>
      </c>
      <c r="C51" s="10" t="s">
        <v>40</v>
      </c>
      <c r="D51" s="10" t="s">
        <v>42</v>
      </c>
      <c r="E51" s="10" t="s">
        <v>42</v>
      </c>
    </row>
    <row r="52" spans="1:5" x14ac:dyDescent="0.15">
      <c r="B52" s="10" t="s">
        <v>37</v>
      </c>
      <c r="C52" s="10" t="s">
        <v>41</v>
      </c>
      <c r="D52" s="10" t="s">
        <v>42</v>
      </c>
      <c r="E52" s="10" t="s">
        <v>41</v>
      </c>
    </row>
  </sheetData>
  <phoneticPr fontId="1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5"/>
  <sheetViews>
    <sheetView workbookViewId="0"/>
  </sheetViews>
  <sheetFormatPr defaultRowHeight="13.5" x14ac:dyDescent="0.15"/>
  <sheetData>
    <row r="1" spans="1:20" x14ac:dyDescent="0.15">
      <c r="A1" t="s">
        <v>48</v>
      </c>
    </row>
    <row r="3" spans="1:20" x14ac:dyDescent="0.15">
      <c r="A3" t="s">
        <v>25</v>
      </c>
    </row>
    <row r="4" spans="1:20" x14ac:dyDescent="0.15">
      <c r="A4" s="1"/>
      <c r="B4" s="1"/>
      <c r="C4" s="1"/>
      <c r="D4" s="8"/>
      <c r="E4" s="8" t="s">
        <v>13</v>
      </c>
      <c r="F4" s="1"/>
      <c r="G4" s="1"/>
      <c r="H4" s="1"/>
      <c r="I4" s="1"/>
      <c r="J4" s="1"/>
      <c r="L4" s="2"/>
      <c r="M4" s="2"/>
      <c r="N4" s="9"/>
      <c r="O4" s="9" t="s">
        <v>32</v>
      </c>
      <c r="P4" s="2"/>
      <c r="Q4" s="2"/>
      <c r="R4" s="2"/>
      <c r="S4" s="2"/>
      <c r="T4" s="2"/>
    </row>
    <row r="5" spans="1:20" x14ac:dyDescent="0.15">
      <c r="A5" s="1"/>
      <c r="B5" s="1"/>
      <c r="C5" s="1"/>
      <c r="D5" s="8" t="s">
        <v>15</v>
      </c>
      <c r="E5" s="8" t="s">
        <v>14</v>
      </c>
      <c r="F5" s="1" t="s">
        <v>6</v>
      </c>
      <c r="G5" s="1" t="s">
        <v>7</v>
      </c>
      <c r="H5" s="1"/>
      <c r="I5" s="1"/>
      <c r="J5" s="1"/>
      <c r="L5" s="2"/>
      <c r="M5" s="2"/>
      <c r="N5" s="9" t="s">
        <v>15</v>
      </c>
      <c r="O5" s="9" t="s">
        <v>14</v>
      </c>
      <c r="P5" s="2" t="s">
        <v>6</v>
      </c>
      <c r="Q5" s="2" t="s">
        <v>7</v>
      </c>
      <c r="R5" s="2"/>
      <c r="S5" s="2"/>
      <c r="T5" s="2"/>
    </row>
    <row r="6" spans="1:20" x14ac:dyDescent="0.15">
      <c r="A6" s="1"/>
      <c r="B6" s="1"/>
      <c r="C6" s="1"/>
      <c r="D6" s="8" t="s">
        <v>0</v>
      </c>
      <c r="E6" s="8">
        <v>0.78</v>
      </c>
      <c r="F6" s="1">
        <f>LOG10(E6)</f>
        <v>-0.10790539730951958</v>
      </c>
      <c r="G6" s="1">
        <f>F6*F6</f>
        <v>1.1643574768525275E-2</v>
      </c>
      <c r="H6" s="1"/>
      <c r="I6" s="1"/>
      <c r="J6" s="1"/>
      <c r="L6" s="2"/>
      <c r="M6" s="2"/>
      <c r="N6" s="9" t="s">
        <v>0</v>
      </c>
      <c r="O6" s="9">
        <v>0.41</v>
      </c>
      <c r="P6" s="2">
        <f>LOG10(O6)</f>
        <v>-0.38721614328026455</v>
      </c>
      <c r="Q6" s="2">
        <f>P6*P6</f>
        <v>0.14993634161684236</v>
      </c>
      <c r="R6" s="2"/>
      <c r="S6" s="2"/>
      <c r="T6" s="2"/>
    </row>
    <row r="7" spans="1:20" x14ac:dyDescent="0.15">
      <c r="A7" s="1"/>
      <c r="B7" s="1"/>
      <c r="C7" s="1"/>
      <c r="D7" s="8" t="s">
        <v>1</v>
      </c>
      <c r="E7" s="8">
        <v>7.0000000000000007E-2</v>
      </c>
      <c r="F7" s="1">
        <f t="shared" ref="F7:F14" si="0">LOG10(E7)</f>
        <v>-1.1549019599857431</v>
      </c>
      <c r="G7" s="1">
        <f t="shared" ref="G7:G14" si="1">F7*F7</f>
        <v>1.3337985371789109</v>
      </c>
      <c r="H7" s="1"/>
      <c r="I7" s="1"/>
      <c r="J7" s="1"/>
      <c r="L7" s="2"/>
      <c r="M7" s="2"/>
      <c r="N7" s="9" t="s">
        <v>1</v>
      </c>
      <c r="O7" s="9">
        <v>0.22</v>
      </c>
      <c r="P7" s="2">
        <f t="shared" ref="P7:P14" si="2">LOG10(O7)</f>
        <v>-0.65757731917779372</v>
      </c>
      <c r="Q7" s="2">
        <f t="shared" ref="Q7:Q14" si="3">P7*P7</f>
        <v>0.43240793069705397</v>
      </c>
      <c r="R7" s="2"/>
      <c r="S7" s="2"/>
      <c r="T7" s="2"/>
    </row>
    <row r="8" spans="1:20" x14ac:dyDescent="0.15">
      <c r="A8" s="1"/>
      <c r="B8" s="1"/>
      <c r="C8" s="1"/>
      <c r="D8" s="8" t="s">
        <v>2</v>
      </c>
      <c r="E8" s="8">
        <v>0.06</v>
      </c>
      <c r="F8" s="1">
        <f t="shared" si="0"/>
        <v>-1.2218487496163564</v>
      </c>
      <c r="G8" s="1">
        <f t="shared" si="1"/>
        <v>1.4929143669390534</v>
      </c>
      <c r="H8" s="1"/>
      <c r="I8" s="1"/>
      <c r="J8" s="1"/>
      <c r="L8" s="2"/>
      <c r="M8" s="2"/>
      <c r="N8" s="9" t="s">
        <v>2</v>
      </c>
      <c r="O8" s="9">
        <v>0.1</v>
      </c>
      <c r="P8" s="2">
        <f t="shared" si="2"/>
        <v>-1</v>
      </c>
      <c r="Q8" s="2">
        <f t="shared" si="3"/>
        <v>1</v>
      </c>
      <c r="R8" s="2"/>
      <c r="S8" s="2"/>
      <c r="T8" s="2"/>
    </row>
    <row r="9" spans="1:20" x14ac:dyDescent="0.15">
      <c r="A9" s="1"/>
      <c r="B9" s="1"/>
      <c r="C9" s="1"/>
      <c r="D9" s="8" t="s">
        <v>3</v>
      </c>
      <c r="E9" s="8">
        <v>0.34</v>
      </c>
      <c r="F9" s="1">
        <f t="shared" si="0"/>
        <v>-0.46852108295774486</v>
      </c>
      <c r="G9" s="1">
        <f t="shared" si="1"/>
        <v>0.21951200517589803</v>
      </c>
      <c r="H9" s="1"/>
      <c r="I9" s="1"/>
      <c r="J9" s="1"/>
      <c r="L9" s="2"/>
      <c r="M9" s="2"/>
      <c r="N9" s="9" t="s">
        <v>3</v>
      </c>
      <c r="O9" s="9">
        <v>0.52</v>
      </c>
      <c r="P9" s="2">
        <f t="shared" si="2"/>
        <v>-0.28399665636520083</v>
      </c>
      <c r="Q9" s="2">
        <f t="shared" si="3"/>
        <v>8.0654100826613964E-2</v>
      </c>
      <c r="R9" s="2"/>
      <c r="S9" s="2"/>
      <c r="T9" s="2"/>
    </row>
    <row r="10" spans="1:20" x14ac:dyDescent="0.15">
      <c r="A10" s="1"/>
      <c r="B10" s="1"/>
      <c r="C10" s="1"/>
      <c r="D10" s="8" t="s">
        <v>4</v>
      </c>
      <c r="E10" s="8">
        <v>0.14000000000000001</v>
      </c>
      <c r="F10" s="1">
        <f t="shared" si="0"/>
        <v>-0.85387196432176193</v>
      </c>
      <c r="G10" s="1">
        <f t="shared" si="1"/>
        <v>0.72909733145470423</v>
      </c>
      <c r="H10" s="1"/>
      <c r="I10" s="1"/>
      <c r="J10" s="1"/>
      <c r="L10" s="2"/>
      <c r="M10" s="2"/>
      <c r="N10" s="9" t="s">
        <v>4</v>
      </c>
      <c r="O10" s="9">
        <v>0.12</v>
      </c>
      <c r="P10" s="2">
        <f t="shared" si="2"/>
        <v>-0.92081875395237522</v>
      </c>
      <c r="Q10" s="2">
        <f t="shared" si="3"/>
        <v>0.84790717763040491</v>
      </c>
      <c r="R10" s="2"/>
      <c r="S10" s="2"/>
      <c r="T10" s="2"/>
    </row>
    <row r="11" spans="1:20" x14ac:dyDescent="0.15">
      <c r="A11" s="1"/>
      <c r="B11" s="1"/>
      <c r="C11" s="1"/>
      <c r="D11" s="8" t="s">
        <v>5</v>
      </c>
      <c r="E11" s="8">
        <v>0.05</v>
      </c>
      <c r="F11" s="1">
        <f t="shared" si="0"/>
        <v>-1.3010299956639813</v>
      </c>
      <c r="G11" s="1">
        <f t="shared" si="1"/>
        <v>1.6926790496174191</v>
      </c>
      <c r="H11" s="1"/>
      <c r="I11" s="1"/>
      <c r="J11" s="1"/>
      <c r="L11" s="2"/>
      <c r="M11" s="2"/>
      <c r="N11" s="9" t="s">
        <v>5</v>
      </c>
      <c r="O11" s="9">
        <v>0.02</v>
      </c>
      <c r="P11" s="2">
        <f t="shared" si="2"/>
        <v>-1.6989700043360187</v>
      </c>
      <c r="Q11" s="2">
        <f t="shared" si="3"/>
        <v>2.8864990756335316</v>
      </c>
      <c r="R11" s="2"/>
      <c r="S11" s="2"/>
      <c r="T11" s="2"/>
    </row>
    <row r="12" spans="1:20" x14ac:dyDescent="0.15">
      <c r="A12" s="1"/>
      <c r="B12" s="1"/>
      <c r="C12" s="1"/>
      <c r="D12" s="8" t="s">
        <v>43</v>
      </c>
      <c r="E12" s="8">
        <v>0.57999999999999996</v>
      </c>
      <c r="F12" s="1">
        <f t="shared" si="0"/>
        <v>-0.23657200643706275</v>
      </c>
      <c r="G12" s="1">
        <f t="shared" si="1"/>
        <v>5.5966314229657657E-2</v>
      </c>
      <c r="H12" s="1"/>
      <c r="I12" s="1"/>
      <c r="J12" s="1"/>
      <c r="L12" s="2"/>
      <c r="M12" s="2"/>
      <c r="N12" s="9" t="s">
        <v>43</v>
      </c>
      <c r="O12" s="9">
        <v>0.26</v>
      </c>
      <c r="P12" s="2">
        <f t="shared" si="2"/>
        <v>-0.58502665202918203</v>
      </c>
      <c r="Q12" s="2">
        <f t="shared" si="3"/>
        <v>0.34225618358447363</v>
      </c>
      <c r="R12" s="2"/>
      <c r="S12" s="2"/>
      <c r="T12" s="2"/>
    </row>
    <row r="13" spans="1:20" x14ac:dyDescent="0.15">
      <c r="A13" s="1"/>
      <c r="B13" s="1"/>
      <c r="C13" s="1"/>
      <c r="D13" s="8" t="s">
        <v>44</v>
      </c>
      <c r="E13" s="8">
        <v>0.02</v>
      </c>
      <c r="F13" s="1">
        <f t="shared" si="0"/>
        <v>-1.6989700043360187</v>
      </c>
      <c r="G13" s="1">
        <f t="shared" si="1"/>
        <v>2.8864990756335316</v>
      </c>
      <c r="H13" s="1"/>
      <c r="I13" s="1"/>
      <c r="J13" s="1"/>
      <c r="L13" s="2"/>
      <c r="M13" s="2"/>
      <c r="N13" s="9" t="s">
        <v>44</v>
      </c>
      <c r="O13" s="9">
        <v>0.02</v>
      </c>
      <c r="P13" s="2">
        <f t="shared" si="2"/>
        <v>-1.6989700043360187</v>
      </c>
      <c r="Q13" s="2">
        <f t="shared" si="3"/>
        <v>2.8864990756335316</v>
      </c>
      <c r="R13" s="2"/>
      <c r="S13" s="2"/>
      <c r="T13" s="2"/>
    </row>
    <row r="14" spans="1:20" x14ac:dyDescent="0.15">
      <c r="A14" s="1"/>
      <c r="B14" s="1"/>
      <c r="C14" s="1"/>
      <c r="D14" s="8" t="s">
        <v>45</v>
      </c>
      <c r="E14" s="8">
        <v>0.02</v>
      </c>
      <c r="F14" s="1">
        <f t="shared" si="0"/>
        <v>-1.6989700043360187</v>
      </c>
      <c r="G14" s="1">
        <f t="shared" si="1"/>
        <v>2.8864990756335316</v>
      </c>
      <c r="H14" s="1"/>
      <c r="I14" s="1"/>
      <c r="J14" s="1"/>
      <c r="L14" s="2"/>
      <c r="M14" s="2"/>
      <c r="N14" s="9" t="s">
        <v>45</v>
      </c>
      <c r="O14" s="9">
        <v>0.02</v>
      </c>
      <c r="P14" s="2">
        <f t="shared" si="2"/>
        <v>-1.6989700043360187</v>
      </c>
      <c r="Q14" s="2">
        <f t="shared" si="3"/>
        <v>2.8864990756335316</v>
      </c>
      <c r="R14" s="2"/>
      <c r="S14" s="2"/>
      <c r="T14" s="2"/>
    </row>
    <row r="15" spans="1:20" x14ac:dyDescent="0.15">
      <c r="A15" s="1"/>
      <c r="B15" s="1"/>
      <c r="C15" s="1"/>
      <c r="D15" s="1" t="s">
        <v>8</v>
      </c>
      <c r="E15" s="1"/>
      <c r="F15" s="1">
        <f>SUM(F6:F14)</f>
        <v>-8.7425911649642067</v>
      </c>
      <c r="G15" s="1">
        <f>SUM(G6:G14)</f>
        <v>11.308609330631231</v>
      </c>
      <c r="H15" s="1"/>
      <c r="I15" s="1"/>
      <c r="J15" s="1"/>
      <c r="L15" s="2"/>
      <c r="M15" s="2"/>
      <c r="N15" s="2" t="s">
        <v>8</v>
      </c>
      <c r="O15" s="2"/>
      <c r="P15" s="2">
        <f>SUM(P6:P14)</f>
        <v>-8.9315455378128732</v>
      </c>
      <c r="Q15" s="2">
        <f>SUM(Q6:Q14)</f>
        <v>11.512658961255983</v>
      </c>
      <c r="R15" s="2"/>
      <c r="S15" s="2"/>
      <c r="T15" s="2"/>
    </row>
    <row r="16" spans="1:20" ht="16.5" x14ac:dyDescent="0.15">
      <c r="A16" s="1" t="s">
        <v>127</v>
      </c>
      <c r="B16" s="1" t="s">
        <v>134</v>
      </c>
      <c r="C16" s="1" t="s">
        <v>98</v>
      </c>
      <c r="D16" s="1"/>
      <c r="E16" s="1"/>
      <c r="F16" s="1">
        <f>F15/9</f>
        <v>-0.97139901832935627</v>
      </c>
      <c r="G16" s="1"/>
      <c r="H16" s="1"/>
      <c r="I16" s="1"/>
      <c r="J16" s="1"/>
      <c r="L16" s="2" t="s">
        <v>135</v>
      </c>
      <c r="M16" s="2"/>
      <c r="N16" s="2"/>
      <c r="O16" s="2"/>
      <c r="P16" s="2">
        <f>P15/9</f>
        <v>-0.99239394864587482</v>
      </c>
      <c r="Q16" s="2"/>
      <c r="R16" s="2"/>
      <c r="S16" s="2"/>
      <c r="T16" s="2"/>
    </row>
    <row r="17" spans="1:20" ht="16.5" x14ac:dyDescent="0.15">
      <c r="A17" s="1" t="s">
        <v>128</v>
      </c>
      <c r="B17" s="1" t="s">
        <v>133</v>
      </c>
      <c r="C17" s="1"/>
      <c r="D17" s="1"/>
      <c r="E17" s="1"/>
      <c r="F17" s="1">
        <f>POWER(10,F16)</f>
        <v>0.10680731108422586</v>
      </c>
      <c r="G17" s="1"/>
      <c r="H17" s="1"/>
      <c r="I17" s="1"/>
      <c r="J17" s="1"/>
      <c r="L17" s="2" t="s">
        <v>136</v>
      </c>
      <c r="M17" s="2"/>
      <c r="N17" s="2"/>
      <c r="O17" s="2"/>
      <c r="P17" s="2">
        <f>POWER(10,P16)</f>
        <v>0.10176678424589823</v>
      </c>
      <c r="Q17" s="2"/>
      <c r="R17" s="2"/>
      <c r="S17" s="2"/>
      <c r="T17" s="2"/>
    </row>
    <row r="18" spans="1:20" ht="15.75" x14ac:dyDescent="0.15">
      <c r="A18" s="1" t="s">
        <v>129</v>
      </c>
      <c r="B18" s="1"/>
      <c r="C18" s="1" t="s">
        <v>9</v>
      </c>
      <c r="D18" s="1"/>
      <c r="E18" s="1"/>
      <c r="F18" s="1"/>
      <c r="G18" s="1">
        <f>SUM(G6:G14)</f>
        <v>11.308609330631231</v>
      </c>
      <c r="H18" s="1"/>
      <c r="I18" s="1"/>
      <c r="J18" s="1"/>
      <c r="L18" s="2" t="s">
        <v>137</v>
      </c>
      <c r="M18" s="2"/>
      <c r="N18" s="2"/>
      <c r="O18" s="2"/>
      <c r="P18" s="2"/>
      <c r="Q18" s="2">
        <f>SUM(Q6:Q14)</f>
        <v>11.512658961255983</v>
      </c>
      <c r="R18" s="2"/>
      <c r="S18" s="2"/>
      <c r="T18" s="2"/>
    </row>
    <row r="19" spans="1:20" ht="16.5" x14ac:dyDescent="0.15">
      <c r="A19" s="1" t="s">
        <v>130</v>
      </c>
      <c r="B19" s="1"/>
      <c r="C19" s="1" t="s">
        <v>10</v>
      </c>
      <c r="D19" s="1"/>
      <c r="E19" s="1"/>
      <c r="F19" s="1"/>
      <c r="G19" s="1"/>
      <c r="H19" s="1">
        <f>9*(F16)*(F16)</f>
        <v>8.4925444753011341</v>
      </c>
      <c r="I19" s="1"/>
      <c r="J19" s="1"/>
      <c r="L19" s="2" t="s">
        <v>138</v>
      </c>
      <c r="M19" s="2"/>
      <c r="N19" s="2"/>
      <c r="O19" s="2"/>
      <c r="P19" s="2"/>
      <c r="Q19" s="2"/>
      <c r="R19" s="2">
        <f>9*(P16)*(P16)</f>
        <v>8.8636117437805613</v>
      </c>
      <c r="S19" s="2"/>
      <c r="T19" s="2"/>
    </row>
    <row r="20" spans="1:20" ht="16.5" x14ac:dyDescent="0.15">
      <c r="A20" s="1" t="s">
        <v>131</v>
      </c>
      <c r="B20" s="1" t="s">
        <v>11</v>
      </c>
      <c r="C20" s="1"/>
      <c r="D20" s="1"/>
      <c r="E20" s="1"/>
      <c r="F20" s="1"/>
      <c r="G20" s="1"/>
      <c r="H20" s="1"/>
      <c r="I20" s="1">
        <f>POWER((G18-H19)/8, 0.5)</f>
        <v>0.59330271103060217</v>
      </c>
      <c r="J20" s="1"/>
      <c r="L20" s="2" t="s">
        <v>139</v>
      </c>
      <c r="M20" s="2"/>
      <c r="N20" s="2"/>
      <c r="O20" s="2"/>
      <c r="P20" s="2"/>
      <c r="Q20" s="2"/>
      <c r="R20" s="2"/>
      <c r="S20" s="2">
        <f>POWER((Q18-R19)/8, 0.5)</f>
        <v>0.57543974678886034</v>
      </c>
      <c r="T20" s="2"/>
    </row>
    <row r="21" spans="1:20" ht="16.5" x14ac:dyDescent="0.15">
      <c r="A21" s="1" t="s">
        <v>132</v>
      </c>
      <c r="B21" s="1"/>
      <c r="C21" s="1"/>
      <c r="D21" s="1"/>
      <c r="E21" s="1"/>
      <c r="F21" s="1"/>
      <c r="G21" s="1"/>
      <c r="H21" s="1"/>
      <c r="I21" s="1"/>
      <c r="J21" s="1">
        <f>POWER(10,I20)</f>
        <v>3.920150233937401</v>
      </c>
      <c r="L21" s="2" t="s">
        <v>140</v>
      </c>
      <c r="M21" s="2"/>
      <c r="N21" s="2"/>
      <c r="O21" s="2"/>
      <c r="P21" s="2"/>
      <c r="Q21" s="2"/>
      <c r="R21" s="2"/>
      <c r="S21" s="2"/>
      <c r="T21" s="2">
        <f>POWER(10,S20)</f>
        <v>3.7621815283789122</v>
      </c>
    </row>
    <row r="23" spans="1:20" x14ac:dyDescent="0.15">
      <c r="A23" s="3" t="s">
        <v>16</v>
      </c>
      <c r="B23" s="3" t="s">
        <v>17</v>
      </c>
      <c r="C23" s="3" t="s">
        <v>99</v>
      </c>
      <c r="D23" s="3"/>
      <c r="E23" s="3"/>
      <c r="F23" s="3"/>
      <c r="G23" s="3"/>
      <c r="H23" s="3"/>
      <c r="I23" s="3"/>
      <c r="J23" s="3"/>
      <c r="K23" s="3">
        <f>(F16+P16)/2</f>
        <v>-0.9818964834876156</v>
      </c>
    </row>
    <row r="24" spans="1:20" x14ac:dyDescent="0.15">
      <c r="A24" s="3" t="s">
        <v>18</v>
      </c>
      <c r="B24" s="3" t="s">
        <v>100</v>
      </c>
      <c r="C24" s="3"/>
      <c r="D24" s="3"/>
      <c r="E24" s="3"/>
      <c r="F24" s="3"/>
      <c r="G24" s="3"/>
      <c r="H24" s="3"/>
      <c r="I24" s="3"/>
      <c r="J24" s="3"/>
      <c r="K24" s="3">
        <f>POWER(10,K23)</f>
        <v>0.10425659011780955</v>
      </c>
    </row>
    <row r="25" spans="1:20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20" ht="16.5" x14ac:dyDescent="0.15">
      <c r="A26" s="3" t="s">
        <v>141</v>
      </c>
      <c r="B26" s="3"/>
      <c r="C26" s="3" t="s">
        <v>19</v>
      </c>
      <c r="D26" s="3"/>
      <c r="E26" s="3"/>
      <c r="F26" s="3"/>
      <c r="G26" s="3"/>
      <c r="H26" s="3"/>
      <c r="I26" s="3"/>
      <c r="J26" s="3"/>
      <c r="K26" s="3">
        <f>(I20*I20+S20*S20)/2</f>
        <v>0.34156950455034496</v>
      </c>
    </row>
    <row r="27" spans="1:20" ht="16.5" x14ac:dyDescent="0.15">
      <c r="A27" s="3" t="s">
        <v>142</v>
      </c>
      <c r="B27" s="3"/>
      <c r="C27" s="3" t="s">
        <v>20</v>
      </c>
      <c r="D27" s="3"/>
      <c r="E27" s="3"/>
      <c r="F27" s="3"/>
      <c r="G27" s="3"/>
      <c r="H27" s="3"/>
      <c r="I27" s="3"/>
      <c r="J27" s="3"/>
      <c r="K27" s="3">
        <f>(F16-P16)*(F16-P16)/2</f>
        <v>2.2039354949773498E-4</v>
      </c>
    </row>
    <row r="28" spans="1:20" x14ac:dyDescent="0.15">
      <c r="A28" s="3" t="s">
        <v>22</v>
      </c>
      <c r="B28" s="3" t="s">
        <v>21</v>
      </c>
      <c r="C28" s="3"/>
      <c r="D28" s="3"/>
      <c r="E28" s="3"/>
      <c r="F28" s="3"/>
      <c r="G28" s="3"/>
      <c r="H28" s="3"/>
      <c r="I28" s="3"/>
      <c r="J28" s="3"/>
      <c r="K28" s="3">
        <f>POWER(K26+K27, 0.5)</f>
        <v>0.58462799975697599</v>
      </c>
    </row>
    <row r="29" spans="1:20" x14ac:dyDescent="0.15">
      <c r="A29" s="3" t="s">
        <v>12</v>
      </c>
      <c r="B29" s="3"/>
      <c r="C29" s="3"/>
      <c r="D29" s="3"/>
      <c r="E29" s="3"/>
      <c r="F29" s="3"/>
      <c r="G29" s="3"/>
      <c r="H29" s="3"/>
      <c r="I29" s="3"/>
      <c r="J29" s="3"/>
      <c r="K29" s="3">
        <f>POWER(10,K28)</f>
        <v>3.8426249630396536</v>
      </c>
    </row>
    <row r="31" spans="1:20" ht="16.5" x14ac:dyDescent="0.15">
      <c r="A31" s="4" t="s">
        <v>143</v>
      </c>
      <c r="B31" s="4" t="s">
        <v>23</v>
      </c>
      <c r="C31" s="4"/>
      <c r="D31" s="4"/>
      <c r="E31" s="4"/>
      <c r="F31" s="4"/>
      <c r="G31" s="4"/>
      <c r="H31" s="4"/>
      <c r="I31" s="4"/>
      <c r="J31" s="4"/>
      <c r="K31" s="4">
        <f>K23+1.645*K28</f>
        <v>-2.0183423887390139E-2</v>
      </c>
    </row>
    <row r="32" spans="1:20" ht="16.5" x14ac:dyDescent="0.15">
      <c r="A32" s="4" t="s">
        <v>145</v>
      </c>
      <c r="B32" s="4"/>
      <c r="C32" s="4"/>
      <c r="D32" s="4"/>
      <c r="E32" s="4"/>
      <c r="F32" s="4"/>
      <c r="G32" s="4"/>
      <c r="H32" s="4"/>
      <c r="I32" s="4"/>
      <c r="J32" s="4"/>
      <c r="K32" s="4">
        <f>POWER(10,K31)</f>
        <v>0.95458933091702702</v>
      </c>
    </row>
    <row r="33" spans="1:2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21" ht="16.5" x14ac:dyDescent="0.15">
      <c r="A34" s="4" t="s">
        <v>144</v>
      </c>
      <c r="B34" s="4" t="s">
        <v>24</v>
      </c>
      <c r="C34" s="4"/>
      <c r="D34" s="4"/>
      <c r="E34" s="4"/>
      <c r="F34" s="4"/>
      <c r="G34" s="4"/>
      <c r="H34" s="4"/>
      <c r="I34" s="4"/>
      <c r="J34" s="4"/>
      <c r="K34" s="4">
        <f>K23+1.151*K28*K28</f>
        <v>-0.58849631077469655</v>
      </c>
    </row>
    <row r="35" spans="1:21" ht="16.5" x14ac:dyDescent="0.15">
      <c r="A35" s="4" t="s">
        <v>146</v>
      </c>
      <c r="B35" s="4"/>
      <c r="C35" s="4"/>
      <c r="D35" s="4"/>
      <c r="E35" s="4"/>
      <c r="F35" s="4"/>
      <c r="G35" s="4"/>
      <c r="H35" s="4"/>
      <c r="I35" s="4"/>
      <c r="J35" s="4"/>
      <c r="K35" s="4">
        <f>POWER(10,K34)</f>
        <v>0.25793108749488608</v>
      </c>
    </row>
    <row r="37" spans="1:21" x14ac:dyDescent="0.15">
      <c r="A37" s="5" t="s">
        <v>28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6.5" x14ac:dyDescent="0.15">
      <c r="A39" s="7" t="s">
        <v>150</v>
      </c>
      <c r="B39" s="7"/>
      <c r="C39" s="7" t="s">
        <v>26</v>
      </c>
      <c r="D39" s="7"/>
      <c r="E39" s="7"/>
      <c r="F39" s="7"/>
      <c r="G39" s="7"/>
      <c r="H39" s="7">
        <f>I20*I20+0.084</f>
        <v>0.43600810691626224</v>
      </c>
      <c r="I39" s="6"/>
      <c r="J39" s="6"/>
      <c r="K39" s="6"/>
      <c r="L39" s="7" t="s">
        <v>155</v>
      </c>
      <c r="M39" s="7"/>
      <c r="N39" s="7" t="s">
        <v>26</v>
      </c>
      <c r="O39" s="7"/>
      <c r="P39" s="7"/>
      <c r="Q39" s="7"/>
      <c r="R39" s="7"/>
      <c r="S39" s="7">
        <f>S20*S20+0.084</f>
        <v>0.41513090218442772</v>
      </c>
      <c r="T39" s="6"/>
      <c r="U39" s="6"/>
    </row>
    <row r="40" spans="1:21" x14ac:dyDescent="0.15">
      <c r="A40" s="7" t="s">
        <v>22</v>
      </c>
      <c r="B40" s="7"/>
      <c r="C40" s="7" t="s">
        <v>27</v>
      </c>
      <c r="D40" s="7"/>
      <c r="E40" s="7"/>
      <c r="F40" s="7"/>
      <c r="G40" s="7"/>
      <c r="H40" s="7">
        <f>POWER(H39,0.5)</f>
        <v>0.66030909952556482</v>
      </c>
      <c r="I40" s="6"/>
      <c r="J40" s="6"/>
      <c r="K40" s="6"/>
      <c r="L40" s="7" t="s">
        <v>22</v>
      </c>
      <c r="M40" s="7"/>
      <c r="N40" s="7" t="s">
        <v>27</v>
      </c>
      <c r="O40" s="7"/>
      <c r="P40" s="7"/>
      <c r="Q40" s="7"/>
      <c r="R40" s="7"/>
      <c r="S40" s="7">
        <f>POWER(S39,0.5)</f>
        <v>0.64430652812495059</v>
      </c>
      <c r="T40" s="6"/>
      <c r="U40" s="6"/>
    </row>
    <row r="41" spans="1:21" ht="15.75" x14ac:dyDescent="0.15">
      <c r="A41" s="7" t="s">
        <v>12</v>
      </c>
      <c r="B41" s="7" t="s">
        <v>152</v>
      </c>
      <c r="C41" s="7"/>
      <c r="D41" s="7"/>
      <c r="E41" s="7"/>
      <c r="F41" s="7"/>
      <c r="G41" s="7"/>
      <c r="H41" s="7">
        <f>POWER(10,H40)</f>
        <v>4.5741362785753665</v>
      </c>
      <c r="I41" s="6"/>
      <c r="J41" s="6"/>
      <c r="K41" s="6"/>
      <c r="L41" s="7" t="s">
        <v>12</v>
      </c>
      <c r="M41" s="7" t="s">
        <v>152</v>
      </c>
      <c r="N41" s="7"/>
      <c r="O41" s="7"/>
      <c r="P41" s="7"/>
      <c r="Q41" s="7"/>
      <c r="R41" s="7"/>
      <c r="S41" s="7">
        <f>POWER(10, S40)</f>
        <v>4.408659200132635</v>
      </c>
      <c r="T41" s="6"/>
      <c r="U41" s="6"/>
    </row>
    <row r="42" spans="1:21" x14ac:dyDescent="0.15">
      <c r="A42" s="7"/>
      <c r="B42" s="7"/>
      <c r="C42" s="7"/>
      <c r="D42" s="7"/>
      <c r="E42" s="7"/>
      <c r="F42" s="7"/>
      <c r="G42" s="7"/>
      <c r="H42" s="7"/>
      <c r="I42" s="6"/>
      <c r="J42" s="6"/>
      <c r="K42" s="6"/>
      <c r="L42" s="7"/>
      <c r="M42" s="7"/>
      <c r="N42" s="7"/>
      <c r="O42" s="7"/>
      <c r="P42" s="7"/>
      <c r="Q42" s="7"/>
      <c r="R42" s="7"/>
      <c r="S42" s="7"/>
      <c r="T42" s="6"/>
      <c r="U42" s="6"/>
    </row>
    <row r="43" spans="1:21" ht="16.5" x14ac:dyDescent="0.15">
      <c r="A43" s="7" t="s">
        <v>143</v>
      </c>
      <c r="B43" s="7" t="s">
        <v>153</v>
      </c>
      <c r="C43" s="7"/>
      <c r="D43" s="7"/>
      <c r="E43" s="7"/>
      <c r="F43" s="7"/>
      <c r="G43" s="7"/>
      <c r="H43" s="7">
        <f>F16+1.645*H40</f>
        <v>0.11480945039019785</v>
      </c>
      <c r="I43" s="6"/>
      <c r="J43" s="6"/>
      <c r="K43" s="6"/>
      <c r="L43" s="7" t="s">
        <v>143</v>
      </c>
      <c r="M43" s="7" t="s">
        <v>156</v>
      </c>
      <c r="N43" s="7"/>
      <c r="O43" s="7"/>
      <c r="P43" s="7"/>
      <c r="Q43" s="7"/>
      <c r="R43" s="7"/>
      <c r="S43" s="7">
        <f>P16+1.645*S40</f>
        <v>6.7490290119669005E-2</v>
      </c>
      <c r="T43" s="6"/>
      <c r="U43" s="6"/>
    </row>
    <row r="44" spans="1:21" ht="16.5" x14ac:dyDescent="0.15">
      <c r="A44" s="7" t="s">
        <v>145</v>
      </c>
      <c r="B44" s="7"/>
      <c r="C44" s="7"/>
      <c r="D44" s="7"/>
      <c r="E44" s="7"/>
      <c r="F44" s="7"/>
      <c r="G44" s="7"/>
      <c r="H44" s="7">
        <f>POWER(10,H43)</f>
        <v>1.3025951307250596</v>
      </c>
      <c r="I44" s="6"/>
      <c r="J44" s="6"/>
      <c r="K44" s="6"/>
      <c r="L44" s="7" t="s">
        <v>145</v>
      </c>
      <c r="M44" s="7"/>
      <c r="N44" s="7"/>
      <c r="O44" s="7"/>
      <c r="P44" s="7"/>
      <c r="Q44" s="7"/>
      <c r="R44" s="7"/>
      <c r="S44" s="7">
        <f>POWER(10,S43)</f>
        <v>1.1681276127757976</v>
      </c>
      <c r="T44" s="6"/>
      <c r="U44" s="6"/>
    </row>
    <row r="45" spans="1:21" x14ac:dyDescent="0.15">
      <c r="A45" s="7"/>
      <c r="B45" s="7"/>
      <c r="C45" s="7"/>
      <c r="D45" s="7"/>
      <c r="E45" s="7"/>
      <c r="F45" s="7"/>
      <c r="G45" s="7"/>
      <c r="H45" s="7"/>
      <c r="I45" s="6"/>
      <c r="J45" s="6"/>
      <c r="K45" s="6"/>
      <c r="L45" s="7"/>
      <c r="M45" s="7"/>
      <c r="N45" s="7"/>
      <c r="O45" s="7"/>
      <c r="P45" s="7"/>
      <c r="Q45" s="7"/>
      <c r="R45" s="7"/>
      <c r="S45" s="7"/>
      <c r="T45" s="6"/>
      <c r="U45" s="6"/>
    </row>
    <row r="46" spans="1:21" ht="16.5" x14ac:dyDescent="0.15">
      <c r="A46" s="7" t="s">
        <v>144</v>
      </c>
      <c r="B46" s="7" t="s">
        <v>154</v>
      </c>
      <c r="C46" s="7"/>
      <c r="D46" s="7"/>
      <c r="E46" s="7"/>
      <c r="F46" s="7"/>
      <c r="G46" s="7"/>
      <c r="H46" s="7">
        <f>F16+1.151*H39</f>
        <v>-0.46955368726873847</v>
      </c>
      <c r="I46" s="6"/>
      <c r="J46" s="6"/>
      <c r="K46" s="6"/>
      <c r="L46" s="7" t="s">
        <v>144</v>
      </c>
      <c r="M46" s="7" t="s">
        <v>157</v>
      </c>
      <c r="N46" s="7"/>
      <c r="O46" s="7"/>
      <c r="P46" s="7"/>
      <c r="Q46" s="7"/>
      <c r="R46" s="7"/>
      <c r="S46" s="7">
        <f>P16+1.151*S39</f>
        <v>-0.51457828023159857</v>
      </c>
      <c r="T46" s="6"/>
      <c r="U46" s="6"/>
    </row>
    <row r="47" spans="1:21" ht="16.5" x14ac:dyDescent="0.15">
      <c r="A47" s="7" t="s">
        <v>151</v>
      </c>
      <c r="B47" s="7"/>
      <c r="C47" s="7"/>
      <c r="D47" s="7"/>
      <c r="E47" s="7"/>
      <c r="F47" s="7"/>
      <c r="G47" s="7"/>
      <c r="H47" s="7">
        <f>POWER(10,H46)</f>
        <v>0.33919255613382243</v>
      </c>
      <c r="I47" s="6"/>
      <c r="J47" s="6"/>
      <c r="K47" s="6"/>
      <c r="L47" s="7" t="s">
        <v>151</v>
      </c>
      <c r="M47" s="7"/>
      <c r="N47" s="7"/>
      <c r="O47" s="7"/>
      <c r="P47" s="7"/>
      <c r="Q47" s="7"/>
      <c r="R47" s="7"/>
      <c r="S47" s="7">
        <f>POWER(10,S46)</f>
        <v>0.30578890218343069</v>
      </c>
      <c r="T47" s="6"/>
      <c r="U47" s="6"/>
    </row>
    <row r="49" spans="1:5" x14ac:dyDescent="0.15">
      <c r="A49" s="5" t="s">
        <v>33</v>
      </c>
      <c r="B49" s="10" t="s">
        <v>34</v>
      </c>
      <c r="C49" s="10" t="s">
        <v>32</v>
      </c>
      <c r="E49" t="s">
        <v>54</v>
      </c>
    </row>
    <row r="50" spans="1:5" x14ac:dyDescent="0.15">
      <c r="B50" s="10">
        <v>0.69</v>
      </c>
      <c r="C50" s="10">
        <v>1.1100000000000001</v>
      </c>
      <c r="E50" t="s">
        <v>46</v>
      </c>
    </row>
    <row r="53" spans="1:5" x14ac:dyDescent="0.15">
      <c r="A53" t="s">
        <v>35</v>
      </c>
      <c r="B53" s="10"/>
      <c r="C53" s="10" t="s">
        <v>38</v>
      </c>
      <c r="D53" s="10" t="s">
        <v>33</v>
      </c>
      <c r="E53" s="10" t="s">
        <v>39</v>
      </c>
    </row>
    <row r="54" spans="1:5" x14ac:dyDescent="0.15">
      <c r="B54" s="10" t="s">
        <v>36</v>
      </c>
      <c r="C54" s="10" t="s">
        <v>47</v>
      </c>
      <c r="D54" s="10" t="s">
        <v>47</v>
      </c>
      <c r="E54" s="10" t="s">
        <v>47</v>
      </c>
    </row>
    <row r="55" spans="1:5" x14ac:dyDescent="0.15">
      <c r="B55" s="10" t="s">
        <v>37</v>
      </c>
      <c r="C55" s="10" t="s">
        <v>47</v>
      </c>
      <c r="D55" s="10" t="s">
        <v>47</v>
      </c>
      <c r="E55" s="10" t="s">
        <v>47</v>
      </c>
    </row>
  </sheetData>
  <phoneticPr fontId="1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5"/>
  <sheetViews>
    <sheetView workbookViewId="0"/>
  </sheetViews>
  <sheetFormatPr defaultRowHeight="13.5" x14ac:dyDescent="0.15"/>
  <sheetData>
    <row r="1" spans="1:10" x14ac:dyDescent="0.15">
      <c r="A1" t="s">
        <v>49</v>
      </c>
    </row>
    <row r="3" spans="1:10" x14ac:dyDescent="0.15">
      <c r="A3" t="s">
        <v>25</v>
      </c>
    </row>
    <row r="4" spans="1:10" x14ac:dyDescent="0.15">
      <c r="A4" s="1"/>
      <c r="B4" s="1"/>
      <c r="C4" s="1"/>
      <c r="D4" s="8"/>
      <c r="E4" s="8" t="s">
        <v>13</v>
      </c>
      <c r="F4" s="1"/>
      <c r="G4" s="1"/>
      <c r="H4" s="1"/>
      <c r="I4" s="1"/>
      <c r="J4" s="1"/>
    </row>
    <row r="5" spans="1:10" x14ac:dyDescent="0.15">
      <c r="A5" s="1"/>
      <c r="B5" s="1"/>
      <c r="C5" s="1"/>
      <c r="D5" s="8" t="s">
        <v>15</v>
      </c>
      <c r="E5" s="8" t="s">
        <v>14</v>
      </c>
      <c r="F5" s="1" t="s">
        <v>6</v>
      </c>
      <c r="G5" s="1" t="s">
        <v>7</v>
      </c>
      <c r="H5" s="1"/>
      <c r="I5" s="1"/>
      <c r="J5" s="1"/>
    </row>
    <row r="6" spans="1:10" x14ac:dyDescent="0.15">
      <c r="A6" s="1"/>
      <c r="B6" s="1"/>
      <c r="C6" s="1"/>
      <c r="D6" s="8" t="s">
        <v>0</v>
      </c>
      <c r="E6" s="8">
        <v>11</v>
      </c>
      <c r="F6" s="1">
        <f>LOG10(E6)</f>
        <v>1.0413926851582251</v>
      </c>
      <c r="G6" s="1">
        <f>F6*F6</f>
        <v>1.0844987247010582</v>
      </c>
      <c r="H6" s="1"/>
      <c r="I6" s="1"/>
      <c r="J6" s="1"/>
    </row>
    <row r="7" spans="1:10" x14ac:dyDescent="0.15">
      <c r="A7" s="1"/>
      <c r="B7" s="1"/>
      <c r="C7" s="1"/>
      <c r="D7" s="8" t="s">
        <v>1</v>
      </c>
      <c r="E7" s="8">
        <v>9.5</v>
      </c>
      <c r="F7" s="1">
        <f t="shared" ref="F7:F10" si="0">LOG10(E7)</f>
        <v>0.97772360528884772</v>
      </c>
      <c r="G7" s="1">
        <f t="shared" ref="G7:G10" si="1">F7*F7</f>
        <v>0.95594344833902245</v>
      </c>
      <c r="H7" s="1"/>
      <c r="I7" s="1"/>
      <c r="J7" s="1"/>
    </row>
    <row r="8" spans="1:10" x14ac:dyDescent="0.15">
      <c r="A8" s="1"/>
      <c r="B8" s="1"/>
      <c r="C8" s="1"/>
      <c r="D8" s="8" t="s">
        <v>2</v>
      </c>
      <c r="E8" s="8">
        <v>6.4</v>
      </c>
      <c r="F8" s="1">
        <f t="shared" si="0"/>
        <v>0.80617997398388719</v>
      </c>
      <c r="G8" s="1">
        <f t="shared" si="1"/>
        <v>0.649926150452661</v>
      </c>
      <c r="H8" s="1"/>
      <c r="I8" s="1"/>
      <c r="J8" s="1"/>
    </row>
    <row r="9" spans="1:10" x14ac:dyDescent="0.15">
      <c r="A9" s="1"/>
      <c r="B9" s="1"/>
      <c r="C9" s="1"/>
      <c r="D9" s="8" t="s">
        <v>3</v>
      </c>
      <c r="E9" s="8">
        <v>5</v>
      </c>
      <c r="F9" s="1">
        <f t="shared" si="0"/>
        <v>0.69897000433601886</v>
      </c>
      <c r="G9" s="1">
        <f t="shared" si="1"/>
        <v>0.4885590669614942</v>
      </c>
      <c r="H9" s="1"/>
      <c r="I9" s="1"/>
      <c r="J9" s="1"/>
    </row>
    <row r="10" spans="1:10" x14ac:dyDescent="0.15">
      <c r="A10" s="1"/>
      <c r="B10" s="1"/>
      <c r="C10" s="1"/>
      <c r="D10" s="8" t="s">
        <v>4</v>
      </c>
      <c r="E10" s="8">
        <v>4.5999999999999996</v>
      </c>
      <c r="F10" s="1">
        <f t="shared" si="0"/>
        <v>0.66275783168157409</v>
      </c>
      <c r="G10" s="1">
        <f t="shared" si="1"/>
        <v>0.43924794345526169</v>
      </c>
      <c r="H10" s="1"/>
      <c r="I10" s="1"/>
      <c r="J10" s="1"/>
    </row>
    <row r="11" spans="1:10" x14ac:dyDescent="0.15">
      <c r="A11" s="1"/>
      <c r="B11" s="1"/>
      <c r="C11" s="1"/>
      <c r="D11" s="1" t="s">
        <v>8</v>
      </c>
      <c r="E11" s="1"/>
      <c r="F11" s="1">
        <f>SUM(F6:F10)</f>
        <v>4.1870241004485527</v>
      </c>
      <c r="G11" s="1">
        <f>SUM(G6:G10)</f>
        <v>3.6181753339094973</v>
      </c>
      <c r="H11" s="1"/>
      <c r="I11" s="1"/>
      <c r="J11" s="1"/>
    </row>
    <row r="12" spans="1:10" ht="16.5" x14ac:dyDescent="0.15">
      <c r="A12" s="1" t="s">
        <v>127</v>
      </c>
      <c r="B12" s="1" t="s">
        <v>134</v>
      </c>
      <c r="C12" s="1" t="s">
        <v>98</v>
      </c>
      <c r="D12" s="1"/>
      <c r="E12" s="1"/>
      <c r="F12" s="1">
        <f>F11/5</f>
        <v>0.83740482008971051</v>
      </c>
      <c r="G12" s="1"/>
      <c r="H12" s="1"/>
      <c r="I12" s="1"/>
      <c r="J12" s="1"/>
    </row>
    <row r="13" spans="1:10" ht="16.5" x14ac:dyDescent="0.15">
      <c r="A13" s="1" t="s">
        <v>128</v>
      </c>
      <c r="B13" s="1" t="s">
        <v>133</v>
      </c>
      <c r="C13" s="1"/>
      <c r="D13" s="1"/>
      <c r="E13" s="1"/>
      <c r="F13" s="1">
        <f>POWER(10,F12)</f>
        <v>6.8770917755681111</v>
      </c>
      <c r="G13" s="1"/>
      <c r="H13" s="1"/>
      <c r="I13" s="1"/>
      <c r="J13" s="1"/>
    </row>
    <row r="14" spans="1:10" ht="15.75" x14ac:dyDescent="0.15">
      <c r="A14" s="1" t="s">
        <v>129</v>
      </c>
      <c r="B14" s="1"/>
      <c r="C14" s="1" t="s">
        <v>9</v>
      </c>
      <c r="D14" s="1"/>
      <c r="E14" s="1"/>
      <c r="F14" s="1"/>
      <c r="G14" s="1">
        <f>SUM(G6:G10)</f>
        <v>3.6181753339094973</v>
      </c>
      <c r="H14" s="1"/>
      <c r="I14" s="1"/>
      <c r="J14" s="1"/>
    </row>
    <row r="15" spans="1:10" ht="16.5" x14ac:dyDescent="0.15">
      <c r="A15" s="1" t="s">
        <v>130</v>
      </c>
      <c r="B15" s="1"/>
      <c r="C15" s="1" t="s">
        <v>10</v>
      </c>
      <c r="D15" s="1"/>
      <c r="E15" s="1"/>
      <c r="F15" s="1"/>
      <c r="G15" s="1"/>
      <c r="H15" s="1">
        <f>5*(F12)*(F12)</f>
        <v>3.5062341635474024</v>
      </c>
      <c r="I15" s="1"/>
      <c r="J15" s="1"/>
    </row>
    <row r="16" spans="1:10" ht="16.5" x14ac:dyDescent="0.15">
      <c r="A16" s="1" t="s">
        <v>131</v>
      </c>
      <c r="B16" s="1" t="s">
        <v>11</v>
      </c>
      <c r="C16" s="1"/>
      <c r="D16" s="1"/>
      <c r="E16" s="1"/>
      <c r="F16" s="1"/>
      <c r="G16" s="1"/>
      <c r="H16" s="1"/>
      <c r="I16" s="1">
        <f>POWER((G14-H15)/4, 0.5)</f>
        <v>0.1672880527429372</v>
      </c>
      <c r="J16" s="1"/>
    </row>
    <row r="17" spans="1:21" ht="16.5" x14ac:dyDescent="0.15">
      <c r="A17" s="1" t="s">
        <v>132</v>
      </c>
      <c r="B17" s="1"/>
      <c r="C17" s="1"/>
      <c r="D17" s="1"/>
      <c r="E17" s="1"/>
      <c r="F17" s="1"/>
      <c r="G17" s="1"/>
      <c r="H17" s="1"/>
      <c r="I17" s="1"/>
      <c r="J17" s="1">
        <f>POWER(10,I16)</f>
        <v>1.4699008896073911</v>
      </c>
    </row>
    <row r="19" spans="1:2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16.5" x14ac:dyDescent="0.15">
      <c r="A20" s="7" t="s">
        <v>150</v>
      </c>
      <c r="B20" s="7"/>
      <c r="C20" s="7" t="s">
        <v>26</v>
      </c>
      <c r="D20" s="7"/>
      <c r="E20" s="7"/>
      <c r="F20" s="7"/>
      <c r="G20" s="7"/>
      <c r="H20" s="7">
        <f>I16*I16+0.084</f>
        <v>0.11198529259052374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15">
      <c r="A21" s="7" t="s">
        <v>22</v>
      </c>
      <c r="B21" s="7"/>
      <c r="C21" s="7" t="s">
        <v>27</v>
      </c>
      <c r="D21" s="7"/>
      <c r="E21" s="7"/>
      <c r="F21" s="7"/>
      <c r="G21" s="7"/>
      <c r="H21" s="7">
        <f>POWER(H20,0.5)</f>
        <v>0.33464203649649837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15.75" x14ac:dyDescent="0.15">
      <c r="A22" s="7" t="s">
        <v>12</v>
      </c>
      <c r="B22" s="7" t="s">
        <v>152</v>
      </c>
      <c r="C22" s="7"/>
      <c r="D22" s="7"/>
      <c r="E22" s="7"/>
      <c r="F22" s="7"/>
      <c r="G22" s="7"/>
      <c r="H22" s="7">
        <f>POWER(10,H21)</f>
        <v>2.160936655970318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15">
      <c r="A23" s="7"/>
      <c r="B23" s="7"/>
      <c r="C23" s="7"/>
      <c r="D23" s="7"/>
      <c r="E23" s="7"/>
      <c r="F23" s="7"/>
      <c r="G23" s="7"/>
      <c r="H23" s="7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16.5" x14ac:dyDescent="0.15">
      <c r="A24" s="7" t="s">
        <v>143</v>
      </c>
      <c r="B24" s="7" t="s">
        <v>153</v>
      </c>
      <c r="C24" s="7"/>
      <c r="D24" s="7"/>
      <c r="E24" s="7"/>
      <c r="F24" s="7"/>
      <c r="G24" s="7"/>
      <c r="H24" s="7">
        <f>F12+1.645*H21</f>
        <v>1.3878909701264504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16.5" x14ac:dyDescent="0.15">
      <c r="A25" s="7" t="s">
        <v>145</v>
      </c>
      <c r="B25" s="7"/>
      <c r="C25" s="7"/>
      <c r="D25" s="7"/>
      <c r="E25" s="7"/>
      <c r="F25" s="7"/>
      <c r="G25" s="7"/>
      <c r="H25" s="7">
        <f>POWER(10,H24)</f>
        <v>24.428172050755215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x14ac:dyDescent="0.15">
      <c r="A26" s="7"/>
      <c r="B26" s="7"/>
      <c r="C26" s="7"/>
      <c r="D26" s="7"/>
      <c r="E26" s="7"/>
      <c r="F26" s="7"/>
      <c r="G26" s="7"/>
      <c r="H26" s="7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6.5" x14ac:dyDescent="0.15">
      <c r="A27" s="7" t="s">
        <v>144</v>
      </c>
      <c r="B27" s="7" t="s">
        <v>154</v>
      </c>
      <c r="C27" s="7"/>
      <c r="D27" s="7"/>
      <c r="E27" s="7"/>
      <c r="F27" s="7"/>
      <c r="G27" s="7"/>
      <c r="H27" s="7">
        <f>F12+1.151*H20</f>
        <v>0.9662998918614033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16.5" x14ac:dyDescent="0.15">
      <c r="A28" s="7" t="s">
        <v>151</v>
      </c>
      <c r="B28" s="7"/>
      <c r="C28" s="7"/>
      <c r="D28" s="7"/>
      <c r="E28" s="7"/>
      <c r="F28" s="7"/>
      <c r="G28" s="7"/>
      <c r="H28" s="7">
        <f>POWER(10,H27)</f>
        <v>9.2533692307040862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30" spans="1:21" x14ac:dyDescent="0.15">
      <c r="A30" s="5" t="s">
        <v>33</v>
      </c>
      <c r="B30" s="10" t="s">
        <v>34</v>
      </c>
      <c r="D30" t="s">
        <v>53</v>
      </c>
    </row>
    <row r="31" spans="1:21" x14ac:dyDescent="0.15">
      <c r="B31" s="10">
        <v>8.8000000000000007</v>
      </c>
      <c r="D31" t="s">
        <v>51</v>
      </c>
    </row>
    <row r="34" spans="1:5" x14ac:dyDescent="0.15">
      <c r="A34" t="s">
        <v>35</v>
      </c>
      <c r="B34" s="10"/>
      <c r="C34" s="10" t="s">
        <v>38</v>
      </c>
      <c r="D34" s="10" t="s">
        <v>33</v>
      </c>
      <c r="E34" s="10" t="s">
        <v>39</v>
      </c>
    </row>
    <row r="35" spans="1:5" x14ac:dyDescent="0.15">
      <c r="B35" s="10" t="s">
        <v>37</v>
      </c>
      <c r="C35" s="10" t="s">
        <v>52</v>
      </c>
      <c r="D35" s="10" t="s">
        <v>40</v>
      </c>
      <c r="E35" s="10" t="s">
        <v>52</v>
      </c>
    </row>
  </sheetData>
  <phoneticPr fontId="1"/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8"/>
  <sheetViews>
    <sheetView workbookViewId="0"/>
  </sheetViews>
  <sheetFormatPr defaultRowHeight="13.5" x14ac:dyDescent="0.15"/>
  <sheetData>
    <row r="1" spans="1:10" x14ac:dyDescent="0.15">
      <c r="A1" t="s">
        <v>61</v>
      </c>
    </row>
    <row r="3" spans="1:10" x14ac:dyDescent="0.15">
      <c r="A3" t="s">
        <v>25</v>
      </c>
    </row>
    <row r="4" spans="1:10" x14ac:dyDescent="0.15">
      <c r="A4" s="1"/>
      <c r="B4" s="1"/>
      <c r="C4" s="1"/>
      <c r="D4" s="8"/>
      <c r="E4" s="8" t="s">
        <v>13</v>
      </c>
      <c r="F4" s="1"/>
      <c r="G4" s="1"/>
      <c r="H4" s="1"/>
      <c r="I4" s="1"/>
      <c r="J4" s="1"/>
    </row>
    <row r="5" spans="1:10" x14ac:dyDescent="0.15">
      <c r="A5" s="1"/>
      <c r="B5" s="1"/>
      <c r="C5" s="1"/>
      <c r="D5" s="8" t="s">
        <v>15</v>
      </c>
      <c r="E5" s="8" t="s">
        <v>14</v>
      </c>
      <c r="F5" s="1" t="s">
        <v>6</v>
      </c>
      <c r="G5" s="1" t="s">
        <v>7</v>
      </c>
      <c r="H5" s="1"/>
      <c r="I5" s="1"/>
      <c r="J5" s="1"/>
    </row>
    <row r="6" spans="1:10" x14ac:dyDescent="0.15">
      <c r="A6" s="1"/>
      <c r="B6" s="1"/>
      <c r="C6" s="1"/>
      <c r="D6" s="8" t="s">
        <v>0</v>
      </c>
      <c r="E6" s="8">
        <v>8.2000000000000007E-3</v>
      </c>
      <c r="F6" s="1">
        <f>LOG10(E6)</f>
        <v>-2.0861861476162833</v>
      </c>
      <c r="G6" s="1">
        <f>F6*F6</f>
        <v>4.3521726425060692</v>
      </c>
      <c r="H6" s="1"/>
      <c r="I6" s="1"/>
      <c r="J6" s="1"/>
    </row>
    <row r="7" spans="1:10" x14ac:dyDescent="0.15">
      <c r="A7" s="1"/>
      <c r="B7" s="1"/>
      <c r="C7" s="1"/>
      <c r="D7" s="8" t="s">
        <v>1</v>
      </c>
      <c r="E7" s="8">
        <v>9.7999999999999997E-3</v>
      </c>
      <c r="F7" s="1">
        <f t="shared" ref="F7:F13" si="0">LOG10(E7)</f>
        <v>-2.0087739243075053</v>
      </c>
      <c r="G7" s="1">
        <f t="shared" ref="G7:G13" si="1">F7*F7</f>
        <v>4.0351726789777755</v>
      </c>
      <c r="H7" s="1"/>
      <c r="I7" s="1"/>
      <c r="J7" s="1"/>
    </row>
    <row r="8" spans="1:10" x14ac:dyDescent="0.15">
      <c r="A8" s="1"/>
      <c r="B8" s="1"/>
      <c r="C8" s="1"/>
      <c r="D8" s="8" t="s">
        <v>2</v>
      </c>
      <c r="E8" s="8">
        <v>4.7000000000000002E-3</v>
      </c>
      <c r="F8" s="1">
        <f t="shared" si="0"/>
        <v>-2.3279021420642825</v>
      </c>
      <c r="G8" s="1">
        <f t="shared" si="1"/>
        <v>5.4191283830274743</v>
      </c>
      <c r="H8" s="1"/>
      <c r="I8" s="1"/>
      <c r="J8" s="1"/>
    </row>
    <row r="9" spans="1:10" x14ac:dyDescent="0.15">
      <c r="A9" s="1"/>
      <c r="B9" s="1"/>
      <c r="C9" s="1"/>
      <c r="D9" s="8" t="s">
        <v>3</v>
      </c>
      <c r="E9" s="8">
        <v>1.2699999999999999E-2</v>
      </c>
      <c r="F9" s="1">
        <f t="shared" si="0"/>
        <v>-1.8961962790440432</v>
      </c>
      <c r="G9" s="1">
        <f t="shared" si="1"/>
        <v>3.5955603286604751</v>
      </c>
      <c r="H9" s="1"/>
      <c r="I9" s="1"/>
      <c r="J9" s="1"/>
    </row>
    <row r="10" spans="1:10" x14ac:dyDescent="0.15">
      <c r="A10" s="1"/>
      <c r="B10" s="1"/>
      <c r="C10" s="1"/>
      <c r="D10" s="8" t="s">
        <v>4</v>
      </c>
      <c r="E10" s="8">
        <v>8.6999999999999994E-3</v>
      </c>
      <c r="F10" s="1">
        <f t="shared" si="0"/>
        <v>-2.0604807473813813</v>
      </c>
      <c r="G10" s="1">
        <f t="shared" si="1"/>
        <v>4.2455809103293358</v>
      </c>
      <c r="H10" s="1"/>
      <c r="I10" s="1"/>
      <c r="J10" s="1"/>
    </row>
    <row r="11" spans="1:10" x14ac:dyDescent="0.15">
      <c r="A11" s="1"/>
      <c r="B11" s="1"/>
      <c r="C11" s="1"/>
      <c r="D11" s="8" t="s">
        <v>59</v>
      </c>
      <c r="E11" s="8">
        <v>1.43E-2</v>
      </c>
      <c r="F11" s="1">
        <f t="shared" si="0"/>
        <v>-1.8446639625349381</v>
      </c>
      <c r="G11" s="1">
        <f t="shared" si="1"/>
        <v>3.4027851346750997</v>
      </c>
      <c r="H11" s="1"/>
      <c r="I11" s="1"/>
      <c r="J11" s="1"/>
    </row>
    <row r="12" spans="1:10" x14ac:dyDescent="0.15">
      <c r="A12" s="1"/>
      <c r="B12" s="1"/>
      <c r="C12" s="1"/>
      <c r="D12" s="8" t="s">
        <v>43</v>
      </c>
      <c r="E12" s="8">
        <v>1.2500000000000001E-2</v>
      </c>
      <c r="F12" s="1">
        <f t="shared" si="0"/>
        <v>-1.9030899869919435</v>
      </c>
      <c r="G12" s="1">
        <f t="shared" si="1"/>
        <v>3.621751498588996</v>
      </c>
      <c r="H12" s="1"/>
      <c r="I12" s="1"/>
      <c r="J12" s="1"/>
    </row>
    <row r="13" spans="1:10" x14ac:dyDescent="0.15">
      <c r="A13" s="1"/>
      <c r="B13" s="1"/>
      <c r="C13" s="1"/>
      <c r="D13" s="8" t="s">
        <v>44</v>
      </c>
      <c r="E13" s="8">
        <v>1.61E-2</v>
      </c>
      <c r="F13" s="1">
        <f t="shared" si="0"/>
        <v>-1.7931741239681502</v>
      </c>
      <c r="G13" s="1">
        <f t="shared" si="1"/>
        <v>3.2154734388689432</v>
      </c>
      <c r="H13" s="1"/>
      <c r="I13" s="1"/>
      <c r="J13" s="1"/>
    </row>
    <row r="14" spans="1:10" x14ac:dyDescent="0.15">
      <c r="A14" s="1"/>
      <c r="B14" s="1"/>
      <c r="C14" s="1"/>
      <c r="D14" s="1" t="s">
        <v>8</v>
      </c>
      <c r="E14" s="1"/>
      <c r="F14" s="1">
        <f>SUM(F6:F13)</f>
        <v>-15.920467313908526</v>
      </c>
      <c r="G14" s="1">
        <f>SUM(G6:G13)</f>
        <v>31.887625015634171</v>
      </c>
      <c r="H14" s="1"/>
      <c r="I14" s="1"/>
      <c r="J14" s="1"/>
    </row>
    <row r="15" spans="1:10" ht="16.5" x14ac:dyDescent="0.15">
      <c r="A15" s="1" t="s">
        <v>127</v>
      </c>
      <c r="B15" s="1" t="s">
        <v>134</v>
      </c>
      <c r="C15" s="1" t="s">
        <v>98</v>
      </c>
      <c r="D15" s="1"/>
      <c r="E15" s="1"/>
      <c r="F15" s="1">
        <f>F14/8</f>
        <v>-1.9900584142385658</v>
      </c>
      <c r="G15" s="1"/>
      <c r="H15" s="1"/>
      <c r="I15" s="1"/>
      <c r="J15" s="1"/>
    </row>
    <row r="16" spans="1:10" ht="16.5" x14ac:dyDescent="0.15">
      <c r="A16" s="1" t="s">
        <v>128</v>
      </c>
      <c r="B16" s="1" t="s">
        <v>133</v>
      </c>
      <c r="C16" s="1"/>
      <c r="D16" s="1"/>
      <c r="E16" s="1"/>
      <c r="F16" s="1">
        <f>POWER(10,F15)</f>
        <v>1.0231553647868029E-2</v>
      </c>
      <c r="G16" s="1"/>
      <c r="H16" s="1"/>
      <c r="I16" s="1"/>
      <c r="J16" s="1"/>
    </row>
    <row r="17" spans="1:21" ht="15.75" x14ac:dyDescent="0.15">
      <c r="A17" s="1" t="s">
        <v>129</v>
      </c>
      <c r="B17" s="1"/>
      <c r="C17" s="1" t="s">
        <v>9</v>
      </c>
      <c r="D17" s="1"/>
      <c r="E17" s="1"/>
      <c r="F17" s="1"/>
      <c r="G17" s="1">
        <f>SUM(G6:G13)</f>
        <v>31.887625015634171</v>
      </c>
      <c r="H17" s="1"/>
      <c r="I17" s="1"/>
      <c r="J17" s="1"/>
    </row>
    <row r="18" spans="1:21" ht="16.5" x14ac:dyDescent="0.15">
      <c r="A18" s="1" t="s">
        <v>130</v>
      </c>
      <c r="B18" s="1"/>
      <c r="C18" s="1" t="s">
        <v>10</v>
      </c>
      <c r="D18" s="1"/>
      <c r="E18" s="1"/>
      <c r="F18" s="1"/>
      <c r="G18" s="1"/>
      <c r="H18" s="1">
        <f>8*(F15)*(F15)</f>
        <v>31.682659936653721</v>
      </c>
      <c r="I18" s="1"/>
      <c r="J18" s="1"/>
    </row>
    <row r="19" spans="1:21" ht="16.5" x14ac:dyDescent="0.15">
      <c r="A19" s="1" t="s">
        <v>131</v>
      </c>
      <c r="B19" s="1" t="s">
        <v>11</v>
      </c>
      <c r="C19" s="1"/>
      <c r="D19" s="1"/>
      <c r="E19" s="1"/>
      <c r="F19" s="1"/>
      <c r="G19" s="1"/>
      <c r="H19" s="1"/>
      <c r="I19" s="1">
        <f>POWER((G17-H18)/7, 0.5)</f>
        <v>0.17111611720885836</v>
      </c>
      <c r="J19" s="1"/>
    </row>
    <row r="20" spans="1:21" ht="16.5" x14ac:dyDescent="0.15">
      <c r="A20" s="1" t="s">
        <v>132</v>
      </c>
      <c r="B20" s="1"/>
      <c r="C20" s="1"/>
      <c r="D20" s="1"/>
      <c r="E20" s="1"/>
      <c r="F20" s="1"/>
      <c r="G20" s="1"/>
      <c r="H20" s="1"/>
      <c r="I20" s="1"/>
      <c r="J20" s="1">
        <f>POWER(10,I19)</f>
        <v>1.4829145186367139</v>
      </c>
    </row>
    <row r="22" spans="1:2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16.5" x14ac:dyDescent="0.15">
      <c r="A23" s="7" t="s">
        <v>150</v>
      </c>
      <c r="B23" s="7"/>
      <c r="C23" s="7" t="s">
        <v>26</v>
      </c>
      <c r="D23" s="7"/>
      <c r="E23" s="7"/>
      <c r="F23" s="7"/>
      <c r="G23" s="7"/>
      <c r="H23" s="7">
        <f>I19*I19+0.084</f>
        <v>0.11328072556863576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15">
      <c r="A24" s="7" t="s">
        <v>22</v>
      </c>
      <c r="B24" s="7"/>
      <c r="C24" s="7" t="s">
        <v>27</v>
      </c>
      <c r="D24" s="7"/>
      <c r="E24" s="7"/>
      <c r="F24" s="7"/>
      <c r="G24" s="7"/>
      <c r="H24" s="7">
        <f>POWER(H23,0.5)</f>
        <v>0.33657202136932857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15.75" x14ac:dyDescent="0.15">
      <c r="A25" s="7" t="s">
        <v>12</v>
      </c>
      <c r="B25" s="7" t="s">
        <v>152</v>
      </c>
      <c r="C25" s="7"/>
      <c r="D25" s="7"/>
      <c r="E25" s="7"/>
      <c r="F25" s="7"/>
      <c r="G25" s="7"/>
      <c r="H25" s="7">
        <f>POWER(10,H24)</f>
        <v>2.1705611294475253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x14ac:dyDescent="0.15">
      <c r="A26" s="7"/>
      <c r="B26" s="7"/>
      <c r="C26" s="7"/>
      <c r="D26" s="7"/>
      <c r="E26" s="7"/>
      <c r="F26" s="7"/>
      <c r="G26" s="7"/>
      <c r="H26" s="7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6.5" x14ac:dyDescent="0.15">
      <c r="A27" s="7" t="s">
        <v>143</v>
      </c>
      <c r="B27" s="7" t="s">
        <v>153</v>
      </c>
      <c r="C27" s="7"/>
      <c r="D27" s="7"/>
      <c r="E27" s="7"/>
      <c r="F27" s="7"/>
      <c r="G27" s="7"/>
      <c r="H27" s="7">
        <f>F15+1.645*H24</f>
        <v>-1.4363974390860204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16.5" x14ac:dyDescent="0.15">
      <c r="A28" s="7" t="s">
        <v>145</v>
      </c>
      <c r="B28" s="7"/>
      <c r="C28" s="7"/>
      <c r="D28" s="7"/>
      <c r="E28" s="7"/>
      <c r="F28" s="7"/>
      <c r="G28" s="7"/>
      <c r="H28" s="7">
        <f>POWER(10,H27)</f>
        <v>3.6610238734430922E-2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x14ac:dyDescent="0.15">
      <c r="A29" s="7"/>
      <c r="B29" s="7"/>
      <c r="C29" s="7"/>
      <c r="D29" s="7"/>
      <c r="E29" s="7"/>
      <c r="F29" s="7"/>
      <c r="G29" s="7"/>
      <c r="H29" s="7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ht="16.5" x14ac:dyDescent="0.15">
      <c r="A30" s="7" t="s">
        <v>144</v>
      </c>
      <c r="B30" s="7" t="s">
        <v>154</v>
      </c>
      <c r="C30" s="7"/>
      <c r="D30" s="7"/>
      <c r="E30" s="7"/>
      <c r="F30" s="7"/>
      <c r="G30" s="7"/>
      <c r="H30" s="7">
        <f>F15+1.151*H23</f>
        <v>-1.859672299109066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16.5" x14ac:dyDescent="0.15">
      <c r="A31" s="7" t="s">
        <v>151</v>
      </c>
      <c r="B31" s="7"/>
      <c r="C31" s="7"/>
      <c r="D31" s="7"/>
      <c r="E31" s="7"/>
      <c r="F31" s="7"/>
      <c r="G31" s="7"/>
      <c r="H31" s="7">
        <f>POWER(10,H30)</f>
        <v>1.3814262392968877E-2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3" spans="1:5" x14ac:dyDescent="0.15">
      <c r="A33" s="5" t="s">
        <v>33</v>
      </c>
      <c r="B33" s="10" t="s">
        <v>34</v>
      </c>
      <c r="D33" t="s">
        <v>57</v>
      </c>
    </row>
    <row r="34" spans="1:5" x14ac:dyDescent="0.15">
      <c r="B34" s="10">
        <v>1.4999999999999999E-2</v>
      </c>
      <c r="D34" t="s">
        <v>58</v>
      </c>
    </row>
    <row r="37" spans="1:5" x14ac:dyDescent="0.15">
      <c r="A37" t="s">
        <v>35</v>
      </c>
      <c r="B37" s="10"/>
      <c r="C37" s="10" t="s">
        <v>38</v>
      </c>
      <c r="D37" s="10" t="s">
        <v>33</v>
      </c>
      <c r="E37" s="10" t="s">
        <v>39</v>
      </c>
    </row>
    <row r="38" spans="1:5" x14ac:dyDescent="0.15">
      <c r="B38" s="10" t="s">
        <v>37</v>
      </c>
      <c r="C38" s="10" t="s">
        <v>52</v>
      </c>
      <c r="D38" s="10" t="s">
        <v>158</v>
      </c>
      <c r="E38" s="10" t="s">
        <v>52</v>
      </c>
    </row>
  </sheetData>
  <phoneticPr fontId="1"/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64"/>
  <sheetViews>
    <sheetView workbookViewId="0"/>
  </sheetViews>
  <sheetFormatPr defaultRowHeight="13.5" x14ac:dyDescent="0.15"/>
  <cols>
    <col min="14" max="14" width="6.75" customWidth="1"/>
    <col min="15" max="15" width="7.25" customWidth="1"/>
    <col min="16" max="16" width="6.875" customWidth="1"/>
    <col min="17" max="17" width="6.625" customWidth="1"/>
    <col min="18" max="18" width="6.75" customWidth="1"/>
    <col min="19" max="19" width="7.125" customWidth="1"/>
  </cols>
  <sheetData>
    <row r="1" spans="1:20" x14ac:dyDescent="0.15">
      <c r="A1" t="s">
        <v>60</v>
      </c>
      <c r="M1" t="s">
        <v>101</v>
      </c>
    </row>
    <row r="2" spans="1:20" x14ac:dyDescent="0.15">
      <c r="M2" t="s">
        <v>62</v>
      </c>
    </row>
    <row r="3" spans="1:20" ht="17.25" x14ac:dyDescent="0.15">
      <c r="A3" t="s">
        <v>25</v>
      </c>
      <c r="K3" s="11" t="s">
        <v>82</v>
      </c>
      <c r="L3" s="11"/>
      <c r="M3" s="10" t="s">
        <v>63</v>
      </c>
      <c r="N3" s="23" t="s">
        <v>68</v>
      </c>
      <c r="O3" s="24"/>
      <c r="P3" s="25" t="s">
        <v>69</v>
      </c>
      <c r="Q3" s="26"/>
      <c r="R3" s="23" t="s">
        <v>70</v>
      </c>
      <c r="S3" s="24"/>
      <c r="T3" s="10" t="s">
        <v>77</v>
      </c>
    </row>
    <row r="4" spans="1:20" x14ac:dyDescent="0.15">
      <c r="A4" s="1"/>
      <c r="B4" s="1"/>
      <c r="C4" s="1"/>
      <c r="D4" s="8"/>
      <c r="E4" s="8" t="s">
        <v>13</v>
      </c>
      <c r="F4" s="1"/>
      <c r="G4" s="1"/>
      <c r="H4" s="1"/>
      <c r="I4" s="1"/>
      <c r="J4" s="1"/>
      <c r="M4" s="10" t="s">
        <v>30</v>
      </c>
      <c r="N4" s="10" t="s">
        <v>79</v>
      </c>
      <c r="O4" s="10">
        <v>50</v>
      </c>
      <c r="P4" s="10" t="s">
        <v>80</v>
      </c>
      <c r="Q4" s="10">
        <v>40</v>
      </c>
      <c r="R4" s="10" t="s">
        <v>81</v>
      </c>
      <c r="S4" s="10">
        <v>500</v>
      </c>
      <c r="T4" s="10" t="s">
        <v>78</v>
      </c>
    </row>
    <row r="5" spans="1:20" x14ac:dyDescent="0.15">
      <c r="A5" s="1"/>
      <c r="B5" s="1"/>
      <c r="C5" s="1"/>
      <c r="D5" s="8" t="s">
        <v>15</v>
      </c>
      <c r="E5" s="8" t="s">
        <v>14</v>
      </c>
      <c r="F5" s="1" t="s">
        <v>6</v>
      </c>
      <c r="G5" s="1" t="s">
        <v>7</v>
      </c>
      <c r="H5" s="1"/>
      <c r="I5" s="1"/>
      <c r="J5" s="1"/>
      <c r="M5" s="10" t="s">
        <v>64</v>
      </c>
      <c r="N5" s="10" t="s">
        <v>73</v>
      </c>
      <c r="O5" s="10" t="s">
        <v>74</v>
      </c>
      <c r="P5" s="10" t="s">
        <v>72</v>
      </c>
      <c r="Q5" s="10" t="s">
        <v>75</v>
      </c>
      <c r="R5" s="10" t="s">
        <v>71</v>
      </c>
      <c r="S5" s="10" t="s">
        <v>76</v>
      </c>
      <c r="T5" s="10"/>
    </row>
    <row r="6" spans="1:20" x14ac:dyDescent="0.15">
      <c r="A6" s="1"/>
      <c r="B6" s="1"/>
      <c r="C6" s="1"/>
      <c r="D6" s="8" t="s">
        <v>0</v>
      </c>
      <c r="E6" s="1">
        <v>0.96600000000000008</v>
      </c>
      <c r="F6" s="1">
        <f>LOG10(E6)</f>
        <v>-1.5022873584506621E-2</v>
      </c>
      <c r="G6" s="1">
        <f>F6*F6</f>
        <v>2.2568673073606682E-4</v>
      </c>
      <c r="H6" s="1"/>
      <c r="I6" s="1"/>
      <c r="J6" s="1"/>
      <c r="M6" s="10" t="s">
        <v>0</v>
      </c>
      <c r="N6" s="10">
        <v>26</v>
      </c>
      <c r="O6" s="10">
        <f>N6/O4</f>
        <v>0.52</v>
      </c>
      <c r="P6" s="10">
        <v>12</v>
      </c>
      <c r="Q6" s="10">
        <f>P6/Q4</f>
        <v>0.3</v>
      </c>
      <c r="R6" s="10">
        <v>73</v>
      </c>
      <c r="S6" s="10">
        <f>R6/S4</f>
        <v>0.14599999999999999</v>
      </c>
      <c r="T6" s="10">
        <f>O6+Q6+S6</f>
        <v>0.96600000000000008</v>
      </c>
    </row>
    <row r="7" spans="1:20" x14ac:dyDescent="0.15">
      <c r="A7" s="1"/>
      <c r="B7" s="1"/>
      <c r="C7" s="1"/>
      <c r="D7" s="8" t="s">
        <v>1</v>
      </c>
      <c r="E7" s="1">
        <v>0.73000000000000009</v>
      </c>
      <c r="F7" s="1">
        <f t="shared" ref="F7:F11" si="0">LOG10(E7)</f>
        <v>-0.13667713987954405</v>
      </c>
      <c r="G7" s="1">
        <f t="shared" ref="G7:G11" si="1">F7*F7</f>
        <v>1.868064056565245E-2</v>
      </c>
      <c r="H7" s="1"/>
      <c r="I7" s="1"/>
      <c r="J7" s="1"/>
      <c r="M7" s="10" t="s">
        <v>1</v>
      </c>
      <c r="N7" s="10">
        <v>17</v>
      </c>
      <c r="O7" s="10">
        <f>N7/O4</f>
        <v>0.34</v>
      </c>
      <c r="P7" s="10">
        <v>10</v>
      </c>
      <c r="Q7" s="10">
        <f>P7/Q4</f>
        <v>0.25</v>
      </c>
      <c r="R7" s="10">
        <v>70</v>
      </c>
      <c r="S7" s="10">
        <f>R7/S4</f>
        <v>0.14000000000000001</v>
      </c>
      <c r="T7" s="10">
        <f t="shared" ref="T7:T11" si="2">O7+Q7+S7</f>
        <v>0.73000000000000009</v>
      </c>
    </row>
    <row r="8" spans="1:20" x14ac:dyDescent="0.15">
      <c r="A8" s="1"/>
      <c r="B8" s="1"/>
      <c r="C8" s="1"/>
      <c r="D8" s="8" t="s">
        <v>2</v>
      </c>
      <c r="E8" s="1">
        <v>0.38999999999999996</v>
      </c>
      <c r="F8" s="1">
        <f t="shared" si="0"/>
        <v>-0.40893539297350084</v>
      </c>
      <c r="G8" s="1">
        <f t="shared" si="1"/>
        <v>0.16722815562639157</v>
      </c>
      <c r="H8" s="1"/>
      <c r="I8" s="1"/>
      <c r="J8" s="1"/>
      <c r="M8" s="10" t="s">
        <v>67</v>
      </c>
      <c r="N8" s="10">
        <v>12</v>
      </c>
      <c r="O8" s="10">
        <f>N8/O4</f>
        <v>0.24</v>
      </c>
      <c r="P8" s="10">
        <v>4</v>
      </c>
      <c r="Q8" s="10">
        <f>P8/Q4</f>
        <v>0.1</v>
      </c>
      <c r="R8" s="10">
        <v>25</v>
      </c>
      <c r="S8" s="10">
        <f>R8/S4</f>
        <v>0.05</v>
      </c>
      <c r="T8" s="10">
        <f t="shared" si="2"/>
        <v>0.38999999999999996</v>
      </c>
    </row>
    <row r="9" spans="1:20" x14ac:dyDescent="0.15">
      <c r="A9" s="1"/>
      <c r="B9" s="1"/>
      <c r="C9" s="1"/>
      <c r="D9" s="8" t="s">
        <v>3</v>
      </c>
      <c r="E9" s="1">
        <v>0.97600000000000009</v>
      </c>
      <c r="F9" s="1">
        <f t="shared" si="0"/>
        <v>-1.0550182333308145E-2</v>
      </c>
      <c r="G9" s="1">
        <f t="shared" si="1"/>
        <v>1.1130634726604729E-4</v>
      </c>
      <c r="H9" s="1"/>
      <c r="I9" s="1"/>
      <c r="J9" s="1"/>
      <c r="M9" s="10" t="s">
        <v>65</v>
      </c>
      <c r="N9" s="10">
        <v>23</v>
      </c>
      <c r="O9" s="10">
        <f>N9/O4</f>
        <v>0.46</v>
      </c>
      <c r="P9" s="10">
        <v>14</v>
      </c>
      <c r="Q9" s="10">
        <f>P9/Q4</f>
        <v>0.35</v>
      </c>
      <c r="R9" s="10">
        <v>83</v>
      </c>
      <c r="S9" s="10">
        <f>R9/S4</f>
        <v>0.16600000000000001</v>
      </c>
      <c r="T9" s="10">
        <f t="shared" si="2"/>
        <v>0.97600000000000009</v>
      </c>
    </row>
    <row r="10" spans="1:20" x14ac:dyDescent="0.15">
      <c r="A10" s="1"/>
      <c r="B10" s="1"/>
      <c r="C10" s="1"/>
      <c r="D10" s="8" t="s">
        <v>4</v>
      </c>
      <c r="E10" s="1">
        <v>0.39799999999999996</v>
      </c>
      <c r="F10" s="1">
        <f t="shared" si="0"/>
        <v>-0.4001169279263122</v>
      </c>
      <c r="G10" s="1">
        <f t="shared" si="1"/>
        <v>0.16009355601318973</v>
      </c>
      <c r="H10" s="1"/>
      <c r="I10" s="1"/>
      <c r="J10" s="1"/>
      <c r="M10" s="10" t="s">
        <v>66</v>
      </c>
      <c r="N10" s="10">
        <v>9</v>
      </c>
      <c r="O10" s="10">
        <f>N10/O4</f>
        <v>0.18</v>
      </c>
      <c r="P10" s="10">
        <v>6</v>
      </c>
      <c r="Q10" s="10">
        <f>P10/Q4</f>
        <v>0.15</v>
      </c>
      <c r="R10" s="10">
        <v>34</v>
      </c>
      <c r="S10" s="10">
        <f>R10/S4</f>
        <v>6.8000000000000005E-2</v>
      </c>
      <c r="T10" s="10">
        <f t="shared" si="2"/>
        <v>0.39799999999999996</v>
      </c>
    </row>
    <row r="11" spans="1:20" x14ac:dyDescent="0.15">
      <c r="A11" s="1"/>
      <c r="B11" s="1"/>
      <c r="C11" s="1"/>
      <c r="D11" s="8" t="s">
        <v>59</v>
      </c>
      <c r="E11" s="1">
        <v>1.06</v>
      </c>
      <c r="F11" s="1">
        <f t="shared" si="0"/>
        <v>2.5305865264770262E-2</v>
      </c>
      <c r="G11" s="1">
        <f t="shared" si="1"/>
        <v>6.403868167987061E-4</v>
      </c>
      <c r="H11" s="1"/>
      <c r="I11" s="1"/>
      <c r="J11" s="1"/>
      <c r="M11" s="10" t="s">
        <v>59</v>
      </c>
      <c r="N11" s="10">
        <v>25</v>
      </c>
      <c r="O11" s="10">
        <f>N11/O4</f>
        <v>0.5</v>
      </c>
      <c r="P11" s="10">
        <v>16</v>
      </c>
      <c r="Q11" s="10">
        <f>P11/Q4</f>
        <v>0.4</v>
      </c>
      <c r="R11" s="10">
        <v>80</v>
      </c>
      <c r="S11" s="10">
        <f>R11/S4</f>
        <v>0.16</v>
      </c>
      <c r="T11" s="10">
        <f t="shared" si="2"/>
        <v>1.06</v>
      </c>
    </row>
    <row r="12" spans="1:20" x14ac:dyDescent="0.15">
      <c r="A12" s="1"/>
      <c r="B12" s="1"/>
      <c r="C12" s="1"/>
      <c r="D12" s="1" t="s">
        <v>8</v>
      </c>
      <c r="E12" s="1"/>
      <c r="F12" s="1">
        <f>SUM(F6:F11)</f>
        <v>-0.94599665143240153</v>
      </c>
      <c r="G12" s="1">
        <f>SUM(G6:G11)</f>
        <v>0.34697973210003458</v>
      </c>
      <c r="H12" s="1"/>
      <c r="I12" s="1"/>
      <c r="J12" s="1"/>
    </row>
    <row r="13" spans="1:20" ht="16.5" x14ac:dyDescent="0.15">
      <c r="A13" s="1" t="s">
        <v>127</v>
      </c>
      <c r="B13" s="1" t="s">
        <v>134</v>
      </c>
      <c r="C13" s="1" t="s">
        <v>98</v>
      </c>
      <c r="D13" s="1"/>
      <c r="E13" s="1"/>
      <c r="F13" s="1">
        <f>F12/6</f>
        <v>-0.15766610857206692</v>
      </c>
      <c r="G13" s="1"/>
      <c r="H13" s="1"/>
      <c r="I13" s="1"/>
      <c r="J13" s="1"/>
      <c r="M13" s="10" t="s">
        <v>159</v>
      </c>
      <c r="N13" s="10">
        <v>32</v>
      </c>
      <c r="O13" s="10">
        <v>0.64</v>
      </c>
      <c r="P13" s="10">
        <v>18</v>
      </c>
      <c r="Q13" s="10">
        <v>0.45</v>
      </c>
      <c r="R13" s="10">
        <v>93</v>
      </c>
      <c r="S13" s="10">
        <v>0.19</v>
      </c>
      <c r="T13" s="10">
        <v>1.28</v>
      </c>
    </row>
    <row r="14" spans="1:20" ht="16.5" x14ac:dyDescent="0.15">
      <c r="A14" s="1" t="s">
        <v>128</v>
      </c>
      <c r="B14" s="1" t="s">
        <v>133</v>
      </c>
      <c r="C14" s="1"/>
      <c r="D14" s="1"/>
      <c r="E14" s="1"/>
      <c r="F14" s="1">
        <f>POWER(10,F13)</f>
        <v>0.69555886707268821</v>
      </c>
      <c r="G14" s="1"/>
      <c r="H14" s="1"/>
      <c r="I14" s="1"/>
      <c r="J14" s="1"/>
    </row>
    <row r="15" spans="1:20" ht="15.75" x14ac:dyDescent="0.15">
      <c r="A15" s="1" t="s">
        <v>129</v>
      </c>
      <c r="B15" s="1"/>
      <c r="C15" s="1" t="s">
        <v>9</v>
      </c>
      <c r="D15" s="1"/>
      <c r="E15" s="1"/>
      <c r="F15" s="1"/>
      <c r="G15" s="1">
        <f>SUM(G6:G11)</f>
        <v>0.34697973210003458</v>
      </c>
      <c r="H15" s="1"/>
      <c r="I15" s="1"/>
      <c r="J15" s="1"/>
    </row>
    <row r="16" spans="1:20" ht="16.5" x14ac:dyDescent="0.15">
      <c r="A16" s="1" t="s">
        <v>130</v>
      </c>
      <c r="B16" s="1"/>
      <c r="C16" s="1" t="s">
        <v>10</v>
      </c>
      <c r="D16" s="1"/>
      <c r="E16" s="1"/>
      <c r="F16" s="1"/>
      <c r="G16" s="1"/>
      <c r="H16" s="1">
        <f>6*(F13)*(F13)</f>
        <v>0.14915161075355277</v>
      </c>
      <c r="I16" s="1"/>
      <c r="J16" s="1"/>
    </row>
    <row r="17" spans="1:22" ht="16.5" x14ac:dyDescent="0.15">
      <c r="A17" s="1" t="s">
        <v>131</v>
      </c>
      <c r="B17" s="1" t="s">
        <v>11</v>
      </c>
      <c r="C17" s="1"/>
      <c r="D17" s="1"/>
      <c r="E17" s="1"/>
      <c r="F17" s="1"/>
      <c r="G17" s="1"/>
      <c r="H17" s="1"/>
      <c r="I17" s="1">
        <f>POWER((G15-H16)/5, 0.5)</f>
        <v>0.19891109639559168</v>
      </c>
      <c r="J17" s="1"/>
    </row>
    <row r="18" spans="1:22" ht="16.5" x14ac:dyDescent="0.15">
      <c r="A18" s="1" t="s">
        <v>132</v>
      </c>
      <c r="B18" s="1"/>
      <c r="C18" s="1"/>
      <c r="D18" s="1"/>
      <c r="E18" s="1"/>
      <c r="F18" s="1"/>
      <c r="G18" s="1"/>
      <c r="H18" s="1"/>
      <c r="I18" s="1"/>
      <c r="J18" s="1">
        <f>POWER(10,I17)</f>
        <v>1.5809243780953084</v>
      </c>
    </row>
    <row r="20" spans="1:22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6.5" x14ac:dyDescent="0.15">
      <c r="A21" s="7" t="s">
        <v>150</v>
      </c>
      <c r="B21" s="7"/>
      <c r="C21" s="7" t="s">
        <v>26</v>
      </c>
      <c r="D21" s="7"/>
      <c r="E21" s="7"/>
      <c r="F21" s="7"/>
      <c r="G21" s="7"/>
      <c r="H21" s="7">
        <f>I17*I17+0.084</f>
        <v>0.12356562426929638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x14ac:dyDescent="0.15">
      <c r="A22" s="7" t="s">
        <v>22</v>
      </c>
      <c r="B22" s="7"/>
      <c r="C22" s="7" t="s">
        <v>27</v>
      </c>
      <c r="D22" s="7"/>
      <c r="E22" s="7"/>
      <c r="F22" s="7"/>
      <c r="G22" s="7"/>
      <c r="H22" s="7">
        <f>POWER(H21,0.5)</f>
        <v>0.35151902405032986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5.75" x14ac:dyDescent="0.15">
      <c r="A23" s="7" t="s">
        <v>12</v>
      </c>
      <c r="B23" s="7" t="s">
        <v>152</v>
      </c>
      <c r="C23" s="7"/>
      <c r="D23" s="7"/>
      <c r="E23" s="7"/>
      <c r="F23" s="7"/>
      <c r="G23" s="7"/>
      <c r="H23" s="7">
        <f>POWER(10,H22)</f>
        <v>2.2465651834891727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x14ac:dyDescent="0.15">
      <c r="A24" s="7"/>
      <c r="B24" s="7"/>
      <c r="C24" s="7"/>
      <c r="D24" s="7"/>
      <c r="E24" s="7"/>
      <c r="F24" s="7"/>
      <c r="G24" s="7"/>
      <c r="H24" s="7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6.5" x14ac:dyDescent="0.15">
      <c r="A25" s="7" t="s">
        <v>143</v>
      </c>
      <c r="B25" s="7" t="s">
        <v>153</v>
      </c>
      <c r="C25" s="7"/>
      <c r="D25" s="7"/>
      <c r="E25" s="7"/>
      <c r="F25" s="7"/>
      <c r="G25" s="7"/>
      <c r="H25" s="7">
        <f>F13+1.645*H22</f>
        <v>0.42058268599072574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6.5" x14ac:dyDescent="0.15">
      <c r="A26" s="7" t="s">
        <v>145</v>
      </c>
      <c r="B26" s="7"/>
      <c r="C26" s="7"/>
      <c r="D26" s="7"/>
      <c r="E26" s="7"/>
      <c r="F26" s="7"/>
      <c r="G26" s="7"/>
      <c r="H26" s="7">
        <f>POWER(10,H25)</f>
        <v>2.633799349029172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x14ac:dyDescent="0.15">
      <c r="A27" s="7"/>
      <c r="B27" s="7"/>
      <c r="C27" s="7"/>
      <c r="D27" s="7"/>
      <c r="E27" s="7"/>
      <c r="F27" s="7"/>
      <c r="G27" s="7"/>
      <c r="H27" s="7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6.5" x14ac:dyDescent="0.15">
      <c r="A28" s="7" t="s">
        <v>144</v>
      </c>
      <c r="B28" s="7" t="s">
        <v>154</v>
      </c>
      <c r="C28" s="7"/>
      <c r="D28" s="7"/>
      <c r="E28" s="7"/>
      <c r="F28" s="7"/>
      <c r="G28" s="7"/>
      <c r="H28" s="7">
        <f>F13+1.151*H21</f>
        <v>-1.5442075038106795E-2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6.5" x14ac:dyDescent="0.15">
      <c r="A29" s="7" t="s">
        <v>151</v>
      </c>
      <c r="B29" s="7"/>
      <c r="C29" s="7"/>
      <c r="D29" s="7"/>
      <c r="E29" s="7"/>
      <c r="F29" s="7"/>
      <c r="G29" s="7"/>
      <c r="H29" s="7">
        <f>POWER(10,H28)</f>
        <v>0.96506802124780788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1" spans="1:22" x14ac:dyDescent="0.15">
      <c r="A31" s="5" t="s">
        <v>33</v>
      </c>
      <c r="B31" s="10" t="s">
        <v>34</v>
      </c>
    </row>
    <row r="32" spans="1:22" x14ac:dyDescent="0.15">
      <c r="A32" s="10" t="s">
        <v>63</v>
      </c>
      <c r="B32" s="23" t="s">
        <v>68</v>
      </c>
      <c r="C32" s="24"/>
      <c r="D32" s="25" t="s">
        <v>69</v>
      </c>
      <c r="E32" s="26"/>
      <c r="F32" s="23" t="s">
        <v>70</v>
      </c>
      <c r="G32" s="24"/>
      <c r="H32" s="10" t="s">
        <v>77</v>
      </c>
      <c r="J32" t="s">
        <v>84</v>
      </c>
    </row>
    <row r="33" spans="1:12" x14ac:dyDescent="0.15">
      <c r="A33" s="10" t="s">
        <v>30</v>
      </c>
      <c r="B33" s="10" t="s">
        <v>79</v>
      </c>
      <c r="C33" s="10">
        <v>50</v>
      </c>
      <c r="D33" s="10" t="s">
        <v>80</v>
      </c>
      <c r="E33" s="10">
        <v>40</v>
      </c>
      <c r="F33" s="10" t="s">
        <v>81</v>
      </c>
      <c r="G33" s="10">
        <v>500</v>
      </c>
      <c r="H33" s="10" t="s">
        <v>78</v>
      </c>
      <c r="J33" t="s">
        <v>85</v>
      </c>
    </row>
    <row r="34" spans="1:12" x14ac:dyDescent="0.15">
      <c r="A34" s="10" t="s">
        <v>64</v>
      </c>
      <c r="B34" s="10" t="s">
        <v>73</v>
      </c>
      <c r="C34" s="10" t="s">
        <v>74</v>
      </c>
      <c r="D34" s="10" t="s">
        <v>72</v>
      </c>
      <c r="E34" s="10" t="s">
        <v>75</v>
      </c>
      <c r="F34" s="10" t="s">
        <v>71</v>
      </c>
      <c r="G34" s="10" t="s">
        <v>76</v>
      </c>
      <c r="H34" s="10"/>
    </row>
    <row r="35" spans="1:12" x14ac:dyDescent="0.15">
      <c r="A35" s="12" t="s">
        <v>83</v>
      </c>
      <c r="B35" s="1">
        <v>32</v>
      </c>
      <c r="C35" s="12">
        <v>0.64</v>
      </c>
      <c r="D35" s="1">
        <v>18</v>
      </c>
      <c r="E35" s="12">
        <v>0.45</v>
      </c>
      <c r="F35" s="1">
        <v>93</v>
      </c>
      <c r="G35" s="12">
        <v>0.19</v>
      </c>
      <c r="H35" s="12">
        <v>1.28</v>
      </c>
    </row>
    <row r="38" spans="1:12" x14ac:dyDescent="0.15">
      <c r="A38" t="s">
        <v>35</v>
      </c>
      <c r="B38" s="10"/>
      <c r="C38" s="10" t="s">
        <v>38</v>
      </c>
      <c r="D38" s="10" t="s">
        <v>33</v>
      </c>
      <c r="E38" s="10" t="s">
        <v>39</v>
      </c>
    </row>
    <row r="39" spans="1:12" x14ac:dyDescent="0.15">
      <c r="B39" s="10" t="s">
        <v>37</v>
      </c>
      <c r="C39" s="10" t="s">
        <v>52</v>
      </c>
      <c r="D39" s="10" t="s">
        <v>86</v>
      </c>
      <c r="E39" s="10" t="s">
        <v>52</v>
      </c>
    </row>
    <row r="40" spans="1:12" x14ac:dyDescent="0.15">
      <c r="B40" s="13"/>
      <c r="C40" s="13"/>
      <c r="D40" s="13"/>
      <c r="E40" s="13"/>
    </row>
    <row r="41" spans="1:12" x14ac:dyDescent="0.15">
      <c r="B41" s="13"/>
      <c r="C41" s="13"/>
      <c r="D41" s="13"/>
      <c r="E41" s="13"/>
    </row>
    <row r="43" spans="1:12" ht="17.25" x14ac:dyDescent="0.15">
      <c r="A43" s="14" t="s">
        <v>102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5" spans="1:12" x14ac:dyDescent="0.15">
      <c r="A45" t="s">
        <v>87</v>
      </c>
    </row>
    <row r="47" spans="1:12" x14ac:dyDescent="0.15">
      <c r="A47" t="s">
        <v>89</v>
      </c>
    </row>
    <row r="48" spans="1:12" x14ac:dyDescent="0.15">
      <c r="A48" t="s">
        <v>25</v>
      </c>
    </row>
    <row r="49" spans="1:10" x14ac:dyDescent="0.15">
      <c r="A49" s="1"/>
      <c r="B49" s="1"/>
      <c r="C49" s="1"/>
      <c r="D49" s="8"/>
      <c r="E49" s="8" t="s">
        <v>13</v>
      </c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8" t="s">
        <v>15</v>
      </c>
      <c r="E50" s="8" t="s">
        <v>14</v>
      </c>
      <c r="F50" s="1" t="s">
        <v>6</v>
      </c>
      <c r="G50" s="1" t="s">
        <v>7</v>
      </c>
      <c r="H50" s="1"/>
      <c r="I50" s="1"/>
      <c r="J50" s="1"/>
    </row>
    <row r="51" spans="1:10" x14ac:dyDescent="0.15">
      <c r="A51" s="1"/>
      <c r="B51" s="1"/>
      <c r="C51" s="1"/>
      <c r="D51" s="8" t="s">
        <v>0</v>
      </c>
      <c r="E51" s="8">
        <v>26</v>
      </c>
      <c r="F51" s="1">
        <f>LOG10(E51)</f>
        <v>1.414973347970818</v>
      </c>
      <c r="G51" s="1">
        <f>F51*F51</f>
        <v>2.0021495754677456</v>
      </c>
      <c r="H51" s="1"/>
      <c r="I51" s="1"/>
      <c r="J51" s="1"/>
    </row>
    <row r="52" spans="1:10" x14ac:dyDescent="0.15">
      <c r="A52" s="1"/>
      <c r="B52" s="1"/>
      <c r="C52" s="1"/>
      <c r="D52" s="8" t="s">
        <v>1</v>
      </c>
      <c r="E52" s="8">
        <v>17</v>
      </c>
      <c r="F52" s="1">
        <f t="shared" ref="F52:F56" si="3">LOG10(E52)</f>
        <v>1.2304489213782739</v>
      </c>
      <c r="G52" s="1">
        <f t="shared" ref="G52:G56" si="4">F52*F52</f>
        <v>1.5140045481209576</v>
      </c>
      <c r="H52" s="1"/>
      <c r="I52" s="1"/>
      <c r="J52" s="1"/>
    </row>
    <row r="53" spans="1:10" x14ac:dyDescent="0.15">
      <c r="A53" s="1"/>
      <c r="B53" s="1"/>
      <c r="C53" s="1"/>
      <c r="D53" s="8" t="s">
        <v>2</v>
      </c>
      <c r="E53" s="8">
        <v>12</v>
      </c>
      <c r="F53" s="1">
        <f t="shared" si="3"/>
        <v>1.0791812460476249</v>
      </c>
      <c r="G53" s="1">
        <f t="shared" si="4"/>
        <v>1.1646321618209043</v>
      </c>
      <c r="H53" s="1"/>
      <c r="I53" s="1"/>
      <c r="J53" s="1"/>
    </row>
    <row r="54" spans="1:10" x14ac:dyDescent="0.15">
      <c r="A54" s="1"/>
      <c r="B54" s="1"/>
      <c r="C54" s="1"/>
      <c r="D54" s="8" t="s">
        <v>3</v>
      </c>
      <c r="E54" s="8">
        <v>23</v>
      </c>
      <c r="F54" s="1">
        <f t="shared" si="3"/>
        <v>1.3617278360175928</v>
      </c>
      <c r="G54" s="1">
        <f t="shared" si="4"/>
        <v>1.8543026993851561</v>
      </c>
      <c r="H54" s="1"/>
      <c r="I54" s="1"/>
      <c r="J54" s="1"/>
    </row>
    <row r="55" spans="1:10" x14ac:dyDescent="0.15">
      <c r="A55" s="1"/>
      <c r="B55" s="1"/>
      <c r="C55" s="1"/>
      <c r="D55" s="8" t="s">
        <v>4</v>
      </c>
      <c r="E55" s="8">
        <v>9</v>
      </c>
      <c r="F55" s="1">
        <f t="shared" si="3"/>
        <v>0.95424250943932487</v>
      </c>
      <c r="G55" s="1">
        <f t="shared" si="4"/>
        <v>0.91057876682105998</v>
      </c>
      <c r="H55" s="1"/>
      <c r="I55" s="1"/>
      <c r="J55" s="1"/>
    </row>
    <row r="56" spans="1:10" x14ac:dyDescent="0.15">
      <c r="A56" s="1"/>
      <c r="B56" s="1"/>
      <c r="C56" s="1"/>
      <c r="D56" s="8" t="s">
        <v>59</v>
      </c>
      <c r="E56" s="8">
        <v>25</v>
      </c>
      <c r="F56" s="1">
        <f t="shared" si="3"/>
        <v>1.3979400086720377</v>
      </c>
      <c r="G56" s="1">
        <f t="shared" si="4"/>
        <v>1.9542362678459768</v>
      </c>
      <c r="H56" s="1"/>
      <c r="I56" s="1"/>
      <c r="J56" s="1"/>
    </row>
    <row r="57" spans="1:10" x14ac:dyDescent="0.15">
      <c r="A57" s="1"/>
      <c r="B57" s="1"/>
      <c r="C57" s="1"/>
      <c r="D57" s="1" t="s">
        <v>8</v>
      </c>
      <c r="E57" s="1"/>
      <c r="F57" s="1">
        <f>SUM(F51:F56)</f>
        <v>7.4385138695256723</v>
      </c>
      <c r="G57" s="1">
        <f>SUM(G51:G56)</f>
        <v>9.3999040194618004</v>
      </c>
      <c r="H57" s="1"/>
      <c r="I57" s="1"/>
      <c r="J57" s="1"/>
    </row>
    <row r="58" spans="1:10" ht="16.5" x14ac:dyDescent="0.15">
      <c r="A58" s="1" t="s">
        <v>127</v>
      </c>
      <c r="B58" s="1" t="s">
        <v>134</v>
      </c>
      <c r="C58" s="1" t="s">
        <v>29</v>
      </c>
      <c r="D58" s="1"/>
      <c r="E58" s="1"/>
      <c r="F58" s="1">
        <f>F57/6</f>
        <v>1.2397523115876121</v>
      </c>
      <c r="G58" s="1"/>
      <c r="H58" s="1"/>
      <c r="I58" s="1"/>
      <c r="J58" s="1"/>
    </row>
    <row r="59" spans="1:10" ht="16.5" x14ac:dyDescent="0.15">
      <c r="A59" s="1" t="s">
        <v>128</v>
      </c>
      <c r="B59" s="1" t="s">
        <v>133</v>
      </c>
      <c r="C59" s="1"/>
      <c r="D59" s="1"/>
      <c r="E59" s="1"/>
      <c r="F59" s="1">
        <f>POWER(10,F58)</f>
        <v>17.368100024172776</v>
      </c>
      <c r="G59" s="1"/>
      <c r="H59" s="1"/>
      <c r="I59" s="1"/>
      <c r="J59" s="1"/>
    </row>
    <row r="60" spans="1:10" ht="15.75" x14ac:dyDescent="0.15">
      <c r="A60" s="1" t="s">
        <v>129</v>
      </c>
      <c r="B60" s="1"/>
      <c r="C60" s="1" t="s">
        <v>9</v>
      </c>
      <c r="D60" s="1"/>
      <c r="E60" s="1"/>
      <c r="F60" s="1"/>
      <c r="G60" s="1">
        <f>SUM(G51:G56)</f>
        <v>9.3999040194618004</v>
      </c>
      <c r="H60" s="1"/>
      <c r="I60" s="1"/>
      <c r="J60" s="1"/>
    </row>
    <row r="61" spans="1:10" ht="16.5" x14ac:dyDescent="0.15">
      <c r="A61" s="1" t="s">
        <v>130</v>
      </c>
      <c r="B61" s="1"/>
      <c r="C61" s="1" t="s">
        <v>10</v>
      </c>
      <c r="D61" s="1"/>
      <c r="E61" s="1"/>
      <c r="F61" s="1"/>
      <c r="G61" s="1"/>
      <c r="H61" s="1">
        <f>6*(F58)*(F58)</f>
        <v>9.2219147645209674</v>
      </c>
      <c r="I61" s="1"/>
      <c r="J61" s="1"/>
    </row>
    <row r="62" spans="1:10" ht="16.5" x14ac:dyDescent="0.15">
      <c r="A62" s="1" t="s">
        <v>131</v>
      </c>
      <c r="B62" s="1" t="s">
        <v>11</v>
      </c>
      <c r="C62" s="1"/>
      <c r="D62" s="1"/>
      <c r="E62" s="1"/>
      <c r="F62" s="1"/>
      <c r="G62" s="1"/>
      <c r="H62" s="1"/>
      <c r="I62" s="1">
        <f>POWER((G60-H61)/5, 0.5)</f>
        <v>0.18867392768521732</v>
      </c>
      <c r="J62" s="1"/>
    </row>
    <row r="63" spans="1:10" ht="16.5" x14ac:dyDescent="0.15">
      <c r="A63" s="1" t="s">
        <v>132</v>
      </c>
      <c r="B63" s="1"/>
      <c r="C63" s="1"/>
      <c r="D63" s="1"/>
      <c r="E63" s="1"/>
      <c r="F63" s="1"/>
      <c r="G63" s="1"/>
      <c r="H63" s="1"/>
      <c r="I63" s="1"/>
      <c r="J63" s="1">
        <f>POWER(10,I62)</f>
        <v>1.5440946836418721</v>
      </c>
    </row>
    <row r="65" spans="1:22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6.5" x14ac:dyDescent="0.15">
      <c r="A66" s="7" t="s">
        <v>150</v>
      </c>
      <c r="B66" s="7"/>
      <c r="C66" s="7" t="s">
        <v>26</v>
      </c>
      <c r="D66" s="7"/>
      <c r="E66" s="7"/>
      <c r="F66" s="7"/>
      <c r="G66" s="7"/>
      <c r="H66" s="7">
        <f>I62*I62+0.084</f>
        <v>0.11959785098816661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x14ac:dyDescent="0.15">
      <c r="A67" s="7" t="s">
        <v>22</v>
      </c>
      <c r="B67" s="7"/>
      <c r="C67" s="7" t="s">
        <v>27</v>
      </c>
      <c r="D67" s="7"/>
      <c r="E67" s="7"/>
      <c r="F67" s="7"/>
      <c r="G67" s="7"/>
      <c r="H67" s="7">
        <f>POWER(H66,0.5)</f>
        <v>0.34582922228777402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5.75" x14ac:dyDescent="0.15">
      <c r="A68" s="7" t="s">
        <v>12</v>
      </c>
      <c r="B68" s="7" t="s">
        <v>152</v>
      </c>
      <c r="C68" s="7"/>
      <c r="D68" s="7"/>
      <c r="E68" s="7"/>
      <c r="F68" s="7"/>
      <c r="G68" s="7"/>
      <c r="H68" s="7">
        <f>POWER(10,H67)</f>
        <v>2.2173243294238887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x14ac:dyDescent="0.15">
      <c r="A69" s="7"/>
      <c r="B69" s="7"/>
      <c r="C69" s="7"/>
      <c r="D69" s="7"/>
      <c r="E69" s="7"/>
      <c r="F69" s="7"/>
      <c r="G69" s="7"/>
      <c r="H69" s="7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6.5" x14ac:dyDescent="0.15">
      <c r="A70" s="7" t="s">
        <v>143</v>
      </c>
      <c r="B70" s="7" t="s">
        <v>153</v>
      </c>
      <c r="C70" s="7"/>
      <c r="D70" s="7"/>
      <c r="E70" s="7"/>
      <c r="F70" s="7"/>
      <c r="G70" s="7"/>
      <c r="H70" s="7">
        <f>F58+1.645*H67</f>
        <v>1.8086413822510004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6.5" x14ac:dyDescent="0.15">
      <c r="A71" s="7" t="s">
        <v>145</v>
      </c>
      <c r="B71" s="7"/>
      <c r="C71" s="7"/>
      <c r="D71" s="7"/>
      <c r="E71" s="7"/>
      <c r="F71" s="7"/>
      <c r="G71" s="7"/>
      <c r="H71" s="7">
        <f>POWER(10,H70)</f>
        <v>64.363756366398135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x14ac:dyDescent="0.15">
      <c r="A72" s="7"/>
      <c r="B72" s="7"/>
      <c r="C72" s="7"/>
      <c r="D72" s="7"/>
      <c r="E72" s="7"/>
      <c r="F72" s="7"/>
      <c r="G72" s="7"/>
      <c r="H72" s="7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6.5" x14ac:dyDescent="0.15">
      <c r="A73" s="7" t="s">
        <v>144</v>
      </c>
      <c r="B73" s="7" t="s">
        <v>154</v>
      </c>
      <c r="C73" s="7"/>
      <c r="D73" s="7"/>
      <c r="E73" s="7"/>
      <c r="F73" s="7"/>
      <c r="G73" s="7"/>
      <c r="H73" s="7">
        <f>F58+1.151*H66</f>
        <v>1.3774094380749919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6.5" x14ac:dyDescent="0.15">
      <c r="A74" s="7" t="s">
        <v>151</v>
      </c>
      <c r="B74" s="7"/>
      <c r="C74" s="7"/>
      <c r="D74" s="7"/>
      <c r="E74" s="7"/>
      <c r="F74" s="7"/>
      <c r="G74" s="7"/>
      <c r="H74" s="7">
        <f>POWER(10,H73)</f>
        <v>23.845664982193362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6" spans="1:22" x14ac:dyDescent="0.15">
      <c r="B76" t="s">
        <v>88</v>
      </c>
    </row>
    <row r="81" spans="1:10" x14ac:dyDescent="0.15">
      <c r="A81" t="s">
        <v>90</v>
      </c>
    </row>
    <row r="82" spans="1:10" x14ac:dyDescent="0.15">
      <c r="A82" t="s">
        <v>25</v>
      </c>
    </row>
    <row r="83" spans="1:10" x14ac:dyDescent="0.15">
      <c r="A83" s="1"/>
      <c r="B83" s="1"/>
      <c r="C83" s="1"/>
      <c r="D83" s="8"/>
      <c r="E83" s="8" t="s">
        <v>13</v>
      </c>
      <c r="F83" s="1"/>
      <c r="G83" s="1"/>
      <c r="H83" s="1"/>
      <c r="I83" s="1"/>
      <c r="J83" s="1"/>
    </row>
    <row r="84" spans="1:10" x14ac:dyDescent="0.15">
      <c r="A84" s="1"/>
      <c r="B84" s="1"/>
      <c r="C84" s="1"/>
      <c r="D84" s="8" t="s">
        <v>15</v>
      </c>
      <c r="E84" s="8" t="s">
        <v>14</v>
      </c>
      <c r="F84" s="1" t="s">
        <v>6</v>
      </c>
      <c r="G84" s="1" t="s">
        <v>7</v>
      </c>
      <c r="H84" s="1"/>
      <c r="I84" s="1"/>
      <c r="J84" s="1"/>
    </row>
    <row r="85" spans="1:10" x14ac:dyDescent="0.15">
      <c r="A85" s="1"/>
      <c r="B85" s="1"/>
      <c r="C85" s="1"/>
      <c r="D85" s="8" t="s">
        <v>0</v>
      </c>
      <c r="E85" s="8">
        <v>12</v>
      </c>
      <c r="F85" s="1">
        <f>LOG10(E85)</f>
        <v>1.0791812460476249</v>
      </c>
      <c r="G85" s="1">
        <f>F85*F85</f>
        <v>1.1646321618209043</v>
      </c>
      <c r="H85" s="1"/>
      <c r="I85" s="1"/>
      <c r="J85" s="1"/>
    </row>
    <row r="86" spans="1:10" x14ac:dyDescent="0.15">
      <c r="A86" s="1"/>
      <c r="B86" s="1"/>
      <c r="C86" s="1"/>
      <c r="D86" s="8" t="s">
        <v>1</v>
      </c>
      <c r="E86" s="8">
        <v>10</v>
      </c>
      <c r="F86" s="1">
        <f t="shared" ref="F86:F90" si="5">LOG10(E86)</f>
        <v>1</v>
      </c>
      <c r="G86" s="1">
        <f t="shared" ref="G86:G90" si="6">F86*F86</f>
        <v>1</v>
      </c>
      <c r="H86" s="1"/>
      <c r="I86" s="1"/>
      <c r="J86" s="1"/>
    </row>
    <row r="87" spans="1:10" x14ac:dyDescent="0.15">
      <c r="A87" s="1"/>
      <c r="B87" s="1"/>
      <c r="C87" s="1"/>
      <c r="D87" s="8" t="s">
        <v>2</v>
      </c>
      <c r="E87" s="8">
        <v>4</v>
      </c>
      <c r="F87" s="1">
        <f t="shared" si="5"/>
        <v>0.6020599913279624</v>
      </c>
      <c r="G87" s="1">
        <f t="shared" si="6"/>
        <v>0.36247623315782618</v>
      </c>
      <c r="H87" s="1"/>
      <c r="I87" s="1"/>
      <c r="J87" s="1"/>
    </row>
    <row r="88" spans="1:10" x14ac:dyDescent="0.15">
      <c r="A88" s="1"/>
      <c r="B88" s="1"/>
      <c r="C88" s="1"/>
      <c r="D88" s="8" t="s">
        <v>3</v>
      </c>
      <c r="E88" s="8">
        <v>14</v>
      </c>
      <c r="F88" s="1">
        <f t="shared" si="5"/>
        <v>1.146128035678238</v>
      </c>
      <c r="G88" s="1">
        <f t="shared" si="6"/>
        <v>1.3136094741676563</v>
      </c>
      <c r="H88" s="1"/>
      <c r="I88" s="1"/>
      <c r="J88" s="1"/>
    </row>
    <row r="89" spans="1:10" x14ac:dyDescent="0.15">
      <c r="A89" s="1"/>
      <c r="B89" s="1"/>
      <c r="C89" s="1"/>
      <c r="D89" s="8" t="s">
        <v>4</v>
      </c>
      <c r="E89" s="8">
        <v>6</v>
      </c>
      <c r="F89" s="1">
        <f t="shared" si="5"/>
        <v>0.77815125038364363</v>
      </c>
      <c r="G89" s="1">
        <f t="shared" si="6"/>
        <v>0.60551936847362808</v>
      </c>
      <c r="H89" s="1"/>
      <c r="I89" s="1"/>
      <c r="J89" s="1"/>
    </row>
    <row r="90" spans="1:10" x14ac:dyDescent="0.15">
      <c r="A90" s="1"/>
      <c r="B90" s="1"/>
      <c r="C90" s="1"/>
      <c r="D90" s="8" t="s">
        <v>59</v>
      </c>
      <c r="E90" s="8">
        <v>16</v>
      </c>
      <c r="F90" s="1">
        <f t="shared" si="5"/>
        <v>1.2041199826559248</v>
      </c>
      <c r="G90" s="1">
        <f t="shared" si="6"/>
        <v>1.4499049326313047</v>
      </c>
      <c r="H90" s="1"/>
      <c r="I90" s="1"/>
      <c r="J90" s="1"/>
    </row>
    <row r="91" spans="1:10" x14ac:dyDescent="0.15">
      <c r="A91" s="1"/>
      <c r="B91" s="1"/>
      <c r="C91" s="1"/>
      <c r="D91" s="1" t="s">
        <v>8</v>
      </c>
      <c r="E91" s="1"/>
      <c r="F91" s="1">
        <f>SUM(F85:F90)</f>
        <v>5.8096405060933947</v>
      </c>
      <c r="G91" s="1">
        <f>SUM(G85:G90)</f>
        <v>5.8961421702513199</v>
      </c>
      <c r="H91" s="1"/>
      <c r="I91" s="1"/>
      <c r="J91" s="1"/>
    </row>
    <row r="92" spans="1:10" ht="16.5" x14ac:dyDescent="0.15">
      <c r="A92" s="1" t="s">
        <v>127</v>
      </c>
      <c r="B92" s="1" t="s">
        <v>134</v>
      </c>
      <c r="C92" s="1" t="s">
        <v>29</v>
      </c>
      <c r="D92" s="1"/>
      <c r="E92" s="1"/>
      <c r="F92" s="1">
        <f>F91/6</f>
        <v>0.96827341768223241</v>
      </c>
      <c r="G92" s="1"/>
      <c r="H92" s="1"/>
      <c r="I92" s="1"/>
      <c r="J92" s="1"/>
    </row>
    <row r="93" spans="1:10" ht="16.5" x14ac:dyDescent="0.15">
      <c r="A93" s="1" t="s">
        <v>128</v>
      </c>
      <c r="B93" s="1" t="s">
        <v>133</v>
      </c>
      <c r="C93" s="1"/>
      <c r="D93" s="1"/>
      <c r="E93" s="1"/>
      <c r="F93" s="1">
        <f>POWER(10,F92)</f>
        <v>9.2955141794536207</v>
      </c>
      <c r="G93" s="1"/>
      <c r="H93" s="1"/>
      <c r="I93" s="1"/>
      <c r="J93" s="1"/>
    </row>
    <row r="94" spans="1:10" ht="15.75" x14ac:dyDescent="0.15">
      <c r="A94" s="1" t="s">
        <v>129</v>
      </c>
      <c r="B94" s="1"/>
      <c r="C94" s="1" t="s">
        <v>9</v>
      </c>
      <c r="D94" s="1"/>
      <c r="E94" s="1"/>
      <c r="F94" s="1"/>
      <c r="G94" s="1">
        <f>SUM(G85:G90)</f>
        <v>5.8961421702513199</v>
      </c>
      <c r="H94" s="1"/>
      <c r="I94" s="1"/>
      <c r="J94" s="1"/>
    </row>
    <row r="95" spans="1:10" ht="16.5" x14ac:dyDescent="0.15">
      <c r="A95" s="1" t="s">
        <v>130</v>
      </c>
      <c r="B95" s="1"/>
      <c r="C95" s="1" t="s">
        <v>10</v>
      </c>
      <c r="D95" s="1"/>
      <c r="E95" s="1"/>
      <c r="F95" s="1"/>
      <c r="G95" s="1"/>
      <c r="H95" s="1">
        <f>6*(F92)*(F92)</f>
        <v>5.6253204683401856</v>
      </c>
      <c r="I95" s="1"/>
      <c r="J95" s="1"/>
    </row>
    <row r="96" spans="1:10" ht="16.5" x14ac:dyDescent="0.15">
      <c r="A96" s="1" t="s">
        <v>131</v>
      </c>
      <c r="B96" s="1" t="s">
        <v>11</v>
      </c>
      <c r="C96" s="1"/>
      <c r="D96" s="1"/>
      <c r="E96" s="1"/>
      <c r="F96" s="1"/>
      <c r="G96" s="1"/>
      <c r="H96" s="1"/>
      <c r="I96" s="1">
        <f>POWER((G94-H95)/5, 0.5)</f>
        <v>0.23273233634849039</v>
      </c>
      <c r="J96" s="1"/>
    </row>
    <row r="97" spans="1:22" ht="16.5" x14ac:dyDescent="0.15">
      <c r="A97" s="1" t="s">
        <v>132</v>
      </c>
      <c r="B97" s="1"/>
      <c r="C97" s="1"/>
      <c r="D97" s="1"/>
      <c r="E97" s="1"/>
      <c r="F97" s="1"/>
      <c r="G97" s="1"/>
      <c r="H97" s="1"/>
      <c r="I97" s="1"/>
      <c r="J97" s="1">
        <f>POWER(10,I96)</f>
        <v>1.7089617260068284</v>
      </c>
    </row>
    <row r="99" spans="1:22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6.5" x14ac:dyDescent="0.15">
      <c r="A100" s="7" t="s">
        <v>150</v>
      </c>
      <c r="B100" s="7"/>
      <c r="C100" s="7" t="s">
        <v>26</v>
      </c>
      <c r="D100" s="7"/>
      <c r="E100" s="7"/>
      <c r="F100" s="7"/>
      <c r="G100" s="7"/>
      <c r="H100" s="7">
        <f>I96*I96+0.084</f>
        <v>0.13816434038222686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x14ac:dyDescent="0.15">
      <c r="A101" s="7" t="s">
        <v>22</v>
      </c>
      <c r="B101" s="7"/>
      <c r="C101" s="7" t="s">
        <v>27</v>
      </c>
      <c r="D101" s="7"/>
      <c r="E101" s="7"/>
      <c r="F101" s="7"/>
      <c r="G101" s="7"/>
      <c r="H101" s="7">
        <f>POWER(H100,0.5)</f>
        <v>0.37170464132456948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5.75" x14ac:dyDescent="0.15">
      <c r="A102" s="7" t="s">
        <v>12</v>
      </c>
      <c r="B102" s="7" t="s">
        <v>152</v>
      </c>
      <c r="C102" s="7"/>
      <c r="D102" s="7"/>
      <c r="E102" s="7"/>
      <c r="F102" s="7"/>
      <c r="G102" s="7"/>
      <c r="H102" s="7">
        <f>POWER(10,H101)</f>
        <v>2.3534481865064811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x14ac:dyDescent="0.15">
      <c r="A103" s="7"/>
      <c r="B103" s="7"/>
      <c r="C103" s="7"/>
      <c r="D103" s="7"/>
      <c r="E103" s="7"/>
      <c r="F103" s="7"/>
      <c r="G103" s="7"/>
      <c r="H103" s="7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6.5" x14ac:dyDescent="0.15">
      <c r="A104" s="7" t="s">
        <v>143</v>
      </c>
      <c r="B104" s="7" t="s">
        <v>153</v>
      </c>
      <c r="C104" s="7"/>
      <c r="D104" s="7"/>
      <c r="E104" s="7"/>
      <c r="F104" s="7"/>
      <c r="G104" s="7"/>
      <c r="H104" s="7">
        <f>F92+1.645*H101</f>
        <v>1.5797275526611492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6.5" x14ac:dyDescent="0.15">
      <c r="A105" s="7" t="s">
        <v>145</v>
      </c>
      <c r="B105" s="7"/>
      <c r="C105" s="7"/>
      <c r="D105" s="7"/>
      <c r="E105" s="7"/>
      <c r="F105" s="7"/>
      <c r="G105" s="7"/>
      <c r="H105" s="7">
        <f>POWER(10,H104)</f>
        <v>37.995096569270245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x14ac:dyDescent="0.15">
      <c r="A106" s="7"/>
      <c r="B106" s="7"/>
      <c r="C106" s="7"/>
      <c r="D106" s="7"/>
      <c r="E106" s="7"/>
      <c r="F106" s="7"/>
      <c r="G106" s="7"/>
      <c r="H106" s="7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6.5" x14ac:dyDescent="0.15">
      <c r="A107" s="7" t="s">
        <v>144</v>
      </c>
      <c r="B107" s="7" t="s">
        <v>154</v>
      </c>
      <c r="C107" s="7"/>
      <c r="D107" s="7"/>
      <c r="E107" s="7"/>
      <c r="F107" s="7"/>
      <c r="G107" s="7"/>
      <c r="H107" s="7">
        <f>F92+1.151*H100</f>
        <v>1.1273005734621755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6.5" x14ac:dyDescent="0.15">
      <c r="A108" s="7" t="s">
        <v>151</v>
      </c>
      <c r="B108" s="7"/>
      <c r="C108" s="7"/>
      <c r="D108" s="7"/>
      <c r="E108" s="7"/>
      <c r="F108" s="7"/>
      <c r="G108" s="7"/>
      <c r="H108" s="7">
        <f>POWER(10,H107)</f>
        <v>13.406041931913801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10" spans="1:22" x14ac:dyDescent="0.15">
      <c r="B110" t="s">
        <v>91</v>
      </c>
    </row>
    <row r="115" spans="1:10" x14ac:dyDescent="0.15">
      <c r="A115" t="s">
        <v>92</v>
      </c>
    </row>
    <row r="116" spans="1:10" x14ac:dyDescent="0.15">
      <c r="A116" t="s">
        <v>25</v>
      </c>
    </row>
    <row r="117" spans="1:10" x14ac:dyDescent="0.15">
      <c r="A117" s="1"/>
      <c r="B117" s="1"/>
      <c r="C117" s="1"/>
      <c r="D117" s="8"/>
      <c r="E117" s="8" t="s">
        <v>13</v>
      </c>
      <c r="F117" s="1"/>
      <c r="G117" s="1"/>
      <c r="H117" s="1"/>
      <c r="I117" s="1"/>
      <c r="J117" s="1"/>
    </row>
    <row r="118" spans="1:10" x14ac:dyDescent="0.15">
      <c r="A118" s="1"/>
      <c r="B118" s="1"/>
      <c r="C118" s="1"/>
      <c r="D118" s="8" t="s">
        <v>15</v>
      </c>
      <c r="E118" s="8" t="s">
        <v>14</v>
      </c>
      <c r="F118" s="1" t="s">
        <v>6</v>
      </c>
      <c r="G118" s="1" t="s">
        <v>7</v>
      </c>
      <c r="H118" s="1"/>
      <c r="I118" s="1"/>
      <c r="J118" s="1"/>
    </row>
    <row r="119" spans="1:10" x14ac:dyDescent="0.15">
      <c r="A119" s="1"/>
      <c r="B119" s="1"/>
      <c r="C119" s="1"/>
      <c r="D119" s="8" t="s">
        <v>0</v>
      </c>
      <c r="E119" s="8">
        <v>73</v>
      </c>
      <c r="F119" s="1">
        <f>LOG10(E119)</f>
        <v>1.8633228601204559</v>
      </c>
      <c r="G119" s="1">
        <f>F119*F119</f>
        <v>3.4719720810474759</v>
      </c>
      <c r="H119" s="1"/>
      <c r="I119" s="1"/>
      <c r="J119" s="1"/>
    </row>
    <row r="120" spans="1:10" x14ac:dyDescent="0.15">
      <c r="A120" s="1"/>
      <c r="B120" s="1"/>
      <c r="C120" s="1"/>
      <c r="D120" s="8" t="s">
        <v>1</v>
      </c>
      <c r="E120" s="8">
        <v>70</v>
      </c>
      <c r="F120" s="1">
        <f t="shared" ref="F120:F124" si="7">LOG10(E120)</f>
        <v>1.8450980400142569</v>
      </c>
      <c r="G120" s="1">
        <f t="shared" ref="G120:G124" si="8">F120*F120</f>
        <v>3.4043867772644525</v>
      </c>
      <c r="H120" s="1"/>
      <c r="I120" s="1"/>
      <c r="J120" s="1"/>
    </row>
    <row r="121" spans="1:10" x14ac:dyDescent="0.15">
      <c r="A121" s="1"/>
      <c r="B121" s="1"/>
      <c r="C121" s="1"/>
      <c r="D121" s="8" t="s">
        <v>2</v>
      </c>
      <c r="E121" s="8">
        <v>25</v>
      </c>
      <c r="F121" s="1">
        <f t="shared" si="7"/>
        <v>1.3979400086720377</v>
      </c>
      <c r="G121" s="1">
        <f t="shared" si="8"/>
        <v>1.9542362678459768</v>
      </c>
      <c r="H121" s="1"/>
      <c r="I121" s="1"/>
      <c r="J121" s="1"/>
    </row>
    <row r="122" spans="1:10" x14ac:dyDescent="0.15">
      <c r="A122" s="1"/>
      <c r="B122" s="1"/>
      <c r="C122" s="1"/>
      <c r="D122" s="8" t="s">
        <v>3</v>
      </c>
      <c r="E122" s="8">
        <v>83</v>
      </c>
      <c r="F122" s="1">
        <f t="shared" si="7"/>
        <v>1.919078092376074</v>
      </c>
      <c r="G122" s="1">
        <f t="shared" si="8"/>
        <v>3.6828607246377909</v>
      </c>
      <c r="H122" s="1"/>
      <c r="I122" s="1"/>
      <c r="J122" s="1"/>
    </row>
    <row r="123" spans="1:10" x14ac:dyDescent="0.15">
      <c r="A123" s="1"/>
      <c r="B123" s="1"/>
      <c r="C123" s="1"/>
      <c r="D123" s="8" t="s">
        <v>4</v>
      </c>
      <c r="E123" s="8">
        <v>34</v>
      </c>
      <c r="F123" s="1">
        <f t="shared" si="7"/>
        <v>1.5314789170422551</v>
      </c>
      <c r="G123" s="1">
        <f t="shared" si="8"/>
        <v>2.3454276733449184</v>
      </c>
      <c r="H123" s="1"/>
      <c r="I123" s="1"/>
      <c r="J123" s="1"/>
    </row>
    <row r="124" spans="1:10" x14ac:dyDescent="0.15">
      <c r="A124" s="1"/>
      <c r="B124" s="1"/>
      <c r="C124" s="1"/>
      <c r="D124" s="8" t="s">
        <v>59</v>
      </c>
      <c r="E124" s="8">
        <v>80</v>
      </c>
      <c r="F124" s="1">
        <f t="shared" si="7"/>
        <v>1.9030899869919435</v>
      </c>
      <c r="G124" s="1">
        <f t="shared" si="8"/>
        <v>3.621751498588996</v>
      </c>
      <c r="H124" s="1"/>
      <c r="I124" s="1"/>
      <c r="J124" s="1"/>
    </row>
    <row r="125" spans="1:10" x14ac:dyDescent="0.15">
      <c r="A125" s="1"/>
      <c r="B125" s="1"/>
      <c r="C125" s="1"/>
      <c r="D125" s="1" t="s">
        <v>8</v>
      </c>
      <c r="E125" s="1"/>
      <c r="F125" s="1">
        <f>SUM(F119:F124)</f>
        <v>10.460007905217022</v>
      </c>
      <c r="G125" s="1">
        <f>SUM(G119:G124)</f>
        <v>18.480635022729611</v>
      </c>
      <c r="H125" s="1"/>
      <c r="I125" s="1"/>
      <c r="J125" s="1"/>
    </row>
    <row r="126" spans="1:10" ht="16.5" x14ac:dyDescent="0.15">
      <c r="A126" s="1" t="s">
        <v>127</v>
      </c>
      <c r="B126" s="1" t="s">
        <v>134</v>
      </c>
      <c r="C126" s="1" t="s">
        <v>29</v>
      </c>
      <c r="D126" s="1"/>
      <c r="E126" s="1"/>
      <c r="F126" s="1">
        <f>F125/6</f>
        <v>1.7433346508695038</v>
      </c>
      <c r="G126" s="1"/>
      <c r="H126" s="1"/>
      <c r="I126" s="1"/>
      <c r="J126" s="1"/>
    </row>
    <row r="127" spans="1:10" ht="16.5" x14ac:dyDescent="0.15">
      <c r="A127" s="1" t="s">
        <v>128</v>
      </c>
      <c r="B127" s="1" t="s">
        <v>133</v>
      </c>
      <c r="C127" s="1"/>
      <c r="D127" s="1"/>
      <c r="E127" s="1"/>
      <c r="F127" s="1">
        <f>POWER(10,F126)</f>
        <v>55.377666416228571</v>
      </c>
      <c r="G127" s="1"/>
      <c r="H127" s="1"/>
      <c r="I127" s="1"/>
      <c r="J127" s="1"/>
    </row>
    <row r="128" spans="1:10" ht="15.75" x14ac:dyDescent="0.15">
      <c r="A128" s="1" t="s">
        <v>129</v>
      </c>
      <c r="B128" s="1"/>
      <c r="C128" s="1" t="s">
        <v>9</v>
      </c>
      <c r="D128" s="1"/>
      <c r="E128" s="1"/>
      <c r="F128" s="1"/>
      <c r="G128" s="1">
        <f>SUM(G119:G124)</f>
        <v>18.480635022729611</v>
      </c>
      <c r="H128" s="1"/>
      <c r="I128" s="1"/>
      <c r="J128" s="1"/>
    </row>
    <row r="129" spans="1:22" ht="16.5" x14ac:dyDescent="0.15">
      <c r="A129" s="1" t="s">
        <v>130</v>
      </c>
      <c r="B129" s="1"/>
      <c r="C129" s="1" t="s">
        <v>10</v>
      </c>
      <c r="D129" s="1"/>
      <c r="E129" s="1"/>
      <c r="F129" s="1"/>
      <c r="G129" s="1"/>
      <c r="H129" s="1">
        <f>6*(F126)*(F126)</f>
        <v>18.235294229533768</v>
      </c>
      <c r="I129" s="1"/>
      <c r="J129" s="1"/>
    </row>
    <row r="130" spans="1:22" ht="16.5" x14ac:dyDescent="0.15">
      <c r="A130" s="1" t="s">
        <v>131</v>
      </c>
      <c r="B130" s="1" t="s">
        <v>11</v>
      </c>
      <c r="C130" s="1"/>
      <c r="D130" s="1"/>
      <c r="E130" s="1"/>
      <c r="F130" s="1"/>
      <c r="G130" s="1"/>
      <c r="H130" s="1"/>
      <c r="I130" s="1">
        <f>POWER((G128-H129)/5, 0.5)</f>
        <v>0.22151333738438586</v>
      </c>
      <c r="J130" s="1"/>
    </row>
    <row r="131" spans="1:22" ht="16.5" x14ac:dyDescent="0.15">
      <c r="A131" s="1" t="s">
        <v>132</v>
      </c>
      <c r="B131" s="1"/>
      <c r="C131" s="1"/>
      <c r="D131" s="1"/>
      <c r="E131" s="1"/>
      <c r="F131" s="1"/>
      <c r="G131" s="1"/>
      <c r="H131" s="1"/>
      <c r="I131" s="1"/>
      <c r="J131" s="1">
        <f>POWER(10,I130)</f>
        <v>1.6653799715888045</v>
      </c>
    </row>
    <row r="133" spans="1:22" x14ac:dyDescent="0.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6.5" x14ac:dyDescent="0.15">
      <c r="A134" s="7" t="s">
        <v>150</v>
      </c>
      <c r="B134" s="7"/>
      <c r="C134" s="7" t="s">
        <v>26</v>
      </c>
      <c r="D134" s="7"/>
      <c r="E134" s="7"/>
      <c r="F134" s="7"/>
      <c r="G134" s="7"/>
      <c r="H134" s="7">
        <f>I130*I130+0.084</f>
        <v>0.13306815863916877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x14ac:dyDescent="0.15">
      <c r="A135" s="7" t="s">
        <v>22</v>
      </c>
      <c r="B135" s="7"/>
      <c r="C135" s="7" t="s">
        <v>27</v>
      </c>
      <c r="D135" s="7"/>
      <c r="E135" s="7"/>
      <c r="F135" s="7"/>
      <c r="G135" s="7"/>
      <c r="H135" s="7">
        <f>POWER(H134,0.5)</f>
        <v>0.36478508554924333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5.75" x14ac:dyDescent="0.15">
      <c r="A136" s="7" t="s">
        <v>12</v>
      </c>
      <c r="B136" s="7" t="s">
        <v>152</v>
      </c>
      <c r="C136" s="7"/>
      <c r="D136" s="7"/>
      <c r="E136" s="7"/>
      <c r="F136" s="7"/>
      <c r="G136" s="7"/>
      <c r="H136" s="7">
        <f>POWER(10,H135)</f>
        <v>2.3162481505094239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x14ac:dyDescent="0.15">
      <c r="A137" s="7"/>
      <c r="B137" s="7"/>
      <c r="C137" s="7"/>
      <c r="D137" s="7"/>
      <c r="E137" s="7"/>
      <c r="F137" s="7"/>
      <c r="G137" s="7"/>
      <c r="H137" s="7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6.5" x14ac:dyDescent="0.15">
      <c r="A138" s="7" t="s">
        <v>143</v>
      </c>
      <c r="B138" s="7" t="s">
        <v>153</v>
      </c>
      <c r="C138" s="7"/>
      <c r="D138" s="7"/>
      <c r="E138" s="7"/>
      <c r="F138" s="7"/>
      <c r="G138" s="7"/>
      <c r="H138" s="7">
        <f>F126+1.645*H135</f>
        <v>2.3434061165980089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6.5" x14ac:dyDescent="0.15">
      <c r="A139" s="7" t="s">
        <v>145</v>
      </c>
      <c r="B139" s="7"/>
      <c r="C139" s="7"/>
      <c r="D139" s="7"/>
      <c r="E139" s="7"/>
      <c r="F139" s="7"/>
      <c r="G139" s="7"/>
      <c r="H139" s="7">
        <f>POWER(10,H138)</f>
        <v>220.49874227660149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x14ac:dyDescent="0.15">
      <c r="A140" s="7"/>
      <c r="B140" s="7"/>
      <c r="C140" s="7"/>
      <c r="D140" s="7"/>
      <c r="E140" s="7"/>
      <c r="F140" s="7"/>
      <c r="G140" s="7"/>
      <c r="H140" s="7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6.5" x14ac:dyDescent="0.15">
      <c r="A141" s="7" t="s">
        <v>144</v>
      </c>
      <c r="B141" s="7" t="s">
        <v>154</v>
      </c>
      <c r="C141" s="7"/>
      <c r="D141" s="7"/>
      <c r="E141" s="7"/>
      <c r="F141" s="7"/>
      <c r="G141" s="7"/>
      <c r="H141" s="7">
        <f>F126+1.151*H134</f>
        <v>1.8964961014631871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6.5" x14ac:dyDescent="0.15">
      <c r="A142" s="7" t="s">
        <v>151</v>
      </c>
      <c r="B142" s="7"/>
      <c r="C142" s="7"/>
      <c r="D142" s="7"/>
      <c r="E142" s="7"/>
      <c r="F142" s="7"/>
      <c r="G142" s="7"/>
      <c r="H142" s="7">
        <f>POWER(10,H141)</f>
        <v>78.794535826044026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4" spans="1:22" x14ac:dyDescent="0.15">
      <c r="B144" t="s">
        <v>93</v>
      </c>
    </row>
    <row r="149" spans="1:12" ht="18.75" x14ac:dyDescent="0.15">
      <c r="A149" s="17" t="s">
        <v>103</v>
      </c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3" spans="1:12" x14ac:dyDescent="0.15">
      <c r="B153" t="s">
        <v>104</v>
      </c>
    </row>
    <row r="154" spans="1:12" x14ac:dyDescent="0.15">
      <c r="B154" t="s">
        <v>105</v>
      </c>
    </row>
    <row r="155" spans="1:12" x14ac:dyDescent="0.15">
      <c r="B155" t="s">
        <v>106</v>
      </c>
    </row>
    <row r="156" spans="1:12" x14ac:dyDescent="0.15">
      <c r="B156" t="s">
        <v>107</v>
      </c>
      <c r="C156" s="18"/>
    </row>
    <row r="157" spans="1:12" x14ac:dyDescent="0.15">
      <c r="B157" t="s">
        <v>117</v>
      </c>
    </row>
    <row r="158" spans="1:12" x14ac:dyDescent="0.15">
      <c r="B158" t="s">
        <v>108</v>
      </c>
      <c r="C158" s="10" t="s">
        <v>110</v>
      </c>
      <c r="D158" s="10" t="s">
        <v>109</v>
      </c>
    </row>
    <row r="159" spans="1:12" x14ac:dyDescent="0.15">
      <c r="C159" s="10" t="s">
        <v>111</v>
      </c>
      <c r="D159" s="10">
        <v>1</v>
      </c>
    </row>
    <row r="160" spans="1:12" x14ac:dyDescent="0.15">
      <c r="C160" s="10" t="s">
        <v>112</v>
      </c>
      <c r="D160" s="10">
        <v>3</v>
      </c>
    </row>
    <row r="161" spans="3:4" x14ac:dyDescent="0.15">
      <c r="C161" s="10" t="s">
        <v>113</v>
      </c>
      <c r="D161" s="10">
        <v>10</v>
      </c>
    </row>
    <row r="162" spans="3:4" x14ac:dyDescent="0.15">
      <c r="C162" s="10" t="s">
        <v>114</v>
      </c>
      <c r="D162" s="10">
        <v>30</v>
      </c>
    </row>
    <row r="163" spans="3:4" x14ac:dyDescent="0.15">
      <c r="C163" s="10" t="s">
        <v>115</v>
      </c>
      <c r="D163" s="10">
        <v>100</v>
      </c>
    </row>
    <row r="164" spans="3:4" x14ac:dyDescent="0.15">
      <c r="C164" s="10" t="s">
        <v>116</v>
      </c>
      <c r="D164" s="10">
        <v>300</v>
      </c>
    </row>
  </sheetData>
  <mergeCells count="6">
    <mergeCell ref="N3:O3"/>
    <mergeCell ref="P3:Q3"/>
    <mergeCell ref="R3:S3"/>
    <mergeCell ref="B32:C32"/>
    <mergeCell ref="D32:E32"/>
    <mergeCell ref="F32:G32"/>
  </mergeCells>
  <phoneticPr fontId="1"/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管理区分</vt:lpstr>
      <vt:lpstr>事例１　2日</vt:lpstr>
      <vt:lpstr>事例2　2日</vt:lpstr>
      <vt:lpstr>事例3　1日</vt:lpstr>
      <vt:lpstr>事例4　1日</vt:lpstr>
      <vt:lpstr>事例5 混合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2020-07-11T06:13:05Z</cp:lastPrinted>
  <dcterms:created xsi:type="dcterms:W3CDTF">2020-07-10T04:53:51Z</dcterms:created>
  <dcterms:modified xsi:type="dcterms:W3CDTF">2020-09-25T23:26:59Z</dcterms:modified>
</cp:coreProperties>
</file>